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DISEÑO DE LA PRUEBA" sheetId="1" r:id="rId4"/>
    <sheet name="Prueba 01" sheetId="2" r:id="rId5"/>
    <sheet name="Prueba 02" sheetId="3" r:id="rId6"/>
    <sheet name="Prueba 03" sheetId="4" r:id="rId7"/>
    <sheet name="Hoja4" sheetId="5" r:id="rId8"/>
    <sheet name="ANEXOS 01" sheetId="6" r:id="rId9"/>
    <sheet name="ANEXOS 04" sheetId="7" r:id="rId10"/>
    <sheet name="ABACO PPV-DIST" sheetId="8" r:id="rId11"/>
    <sheet name="ABACO CARGA-DIST" sheetId="9" r:id="rId12"/>
  </sheets>
</workbook>
</file>

<file path=xl/sharedStrings.xml><?xml version="1.0" encoding="utf-8"?>
<sst xmlns="http://schemas.openxmlformats.org/spreadsheetml/2006/main" uniqueCount="152">
  <si>
    <t>MATERIALES PARA PRUEBA - REFERENCIA ESTANDAR STM 2007</t>
  </si>
  <si>
    <t>EN ROCA DURA INTACTA</t>
  </si>
  <si>
    <t>GEOFONO 28 HZ</t>
  </si>
  <si>
    <t>unds</t>
  </si>
  <si>
    <t>TUBO 2” X 6M</t>
  </si>
  <si>
    <t>LECHADA FINA</t>
  </si>
  <si>
    <t>Bolsas x 20 kg</t>
  </si>
  <si>
    <t>CABLE UTP</t>
  </si>
  <si>
    <t>m</t>
  </si>
  <si>
    <t>EN ROCA MEDIA FRACTURADA</t>
  </si>
  <si>
    <t>PRUEBA 01</t>
  </si>
  <si>
    <t>DATOS DE LA PRUEBA</t>
  </si>
  <si>
    <t>Lugar:</t>
  </si>
  <si>
    <t>Mina 04 Norte</t>
  </si>
  <si>
    <t>Nivel 449</t>
  </si>
  <si>
    <t>Tipo Roca:</t>
  </si>
  <si>
    <t>Fecha:</t>
  </si>
  <si>
    <t>MAGNETITA</t>
  </si>
  <si>
    <t>ANALISIS DE SISMOGRAMA Y DETERMINACIÓN DE LA Vp</t>
  </si>
  <si>
    <t>Tiempo de Arribo</t>
  </si>
  <si>
    <t>Inter Arribo</t>
  </si>
  <si>
    <t>Distancia entre Geofonos</t>
  </si>
  <si>
    <t>Velocidad de Onda P</t>
  </si>
  <si>
    <t>Al Geofono 01</t>
  </si>
  <si>
    <t>Al Geofono 02</t>
  </si>
  <si>
    <t>s</t>
  </si>
  <si>
    <t>m/s</t>
  </si>
  <si>
    <t>Carga 01</t>
  </si>
  <si>
    <t>Carga 02</t>
  </si>
  <si>
    <t>Carga 03</t>
  </si>
  <si>
    <t>Vp (m/s)</t>
  </si>
  <si>
    <t>CALCULO DE LA VELOCIDAD PICO PARTÍCULA CRÍTICA VPPc</t>
  </si>
  <si>
    <t>Velocidad de Onda P (m/s)</t>
  </si>
  <si>
    <t>Resistencia a la Traccion (MPa)</t>
  </si>
  <si>
    <t>Modulo de Young (GPa)</t>
  </si>
  <si>
    <t>VPPc(mm/s)</t>
  </si>
  <si>
    <t>CRITERIO DE DAÑO</t>
  </si>
  <si>
    <t>4*VPPc</t>
  </si>
  <si>
    <t>mm/s</t>
  </si>
  <si>
    <t>Fracturamiento Intenso</t>
  </si>
  <si>
    <t>1*VPPc</t>
  </si>
  <si>
    <t>Fracturamiento nuevo</t>
  </si>
  <si>
    <t>0.24*VPPc</t>
  </si>
  <si>
    <t>Extension de Fracturas</t>
  </si>
  <si>
    <t>MODELAMIENTO</t>
  </si>
  <si>
    <t>DETERMINACION DE LOS PARAMETROS DEL MODELO H&amp;P</t>
  </si>
  <si>
    <t>Tiempo / Retardo</t>
  </si>
  <si>
    <t>Coordenadas de los Taladros</t>
  </si>
  <si>
    <t>Longitud</t>
  </si>
  <si>
    <t>Taco</t>
  </si>
  <si>
    <t>Carga</t>
  </si>
  <si>
    <t>VARIABLES H&amp;P</t>
  </si>
  <si>
    <t>ID</t>
  </si>
  <si>
    <t>Este</t>
  </si>
  <si>
    <t>Norte</t>
  </si>
  <si>
    <t>Cota</t>
  </si>
  <si>
    <t>HA73</t>
  </si>
  <si>
    <t>Ro</t>
  </si>
  <si>
    <t>Xo</t>
  </si>
  <si>
    <t>D.L.</t>
  </si>
  <si>
    <t>H</t>
  </si>
  <si>
    <t>Xs</t>
  </si>
  <si>
    <t>[ms]</t>
  </si>
  <si>
    <t>[m]</t>
  </si>
  <si>
    <t>[kg]</t>
  </si>
  <si>
    <t>[kg/m]</t>
  </si>
  <si>
    <t>Coord. Taladro con Sensor:</t>
  </si>
  <si>
    <t>Profundidad del Geófono</t>
  </si>
  <si>
    <t>Coordenadas del Geofono</t>
  </si>
  <si>
    <t>AJUSTE DEL MODELO</t>
  </si>
  <si>
    <t>Peak de Particula</t>
  </si>
  <si>
    <t>Parámetros</t>
  </si>
  <si>
    <t>Actual</t>
  </si>
  <si>
    <t>Ajustado</t>
  </si>
  <si>
    <t>Radial</t>
  </si>
  <si>
    <t>Transversal</t>
  </si>
  <si>
    <t>Vertical</t>
  </si>
  <si>
    <t>VPP sum</t>
  </si>
  <si>
    <t>FACTOR</t>
  </si>
  <si>
    <t>K</t>
  </si>
  <si>
    <t>[mm/s]</t>
  </si>
  <si>
    <t>HP</t>
  </si>
  <si>
    <t>Alfa</t>
  </si>
  <si>
    <t>R</t>
  </si>
  <si>
    <t>Factor de Ajuste:</t>
  </si>
  <si>
    <t>Cálculos de Ajuste del Modelo</t>
  </si>
  <si>
    <t>MODELO PREDICTIVO</t>
  </si>
  <si>
    <t>VPP Vs Distancia y Carga</t>
  </si>
  <si>
    <t>Diámetro</t>
  </si>
  <si>
    <t>VPP Critico</t>
  </si>
  <si>
    <t>Tipo Explosivo</t>
  </si>
  <si>
    <t>Densidad</t>
  </si>
  <si>
    <t>Concentracion Lineal</t>
  </si>
  <si>
    <t>Carga por taladro</t>
  </si>
  <si>
    <t>Alfa+</t>
  </si>
  <si>
    <t>EFICIENCIA DEL FILTRO</t>
  </si>
  <si>
    <t>Delante del Precorte</t>
  </si>
  <si>
    <t>Detraz del Precorte</t>
  </si>
  <si>
    <t xml:space="preserve">Eficiencia del </t>
  </si>
  <si>
    <t>PRUEBA 02</t>
  </si>
  <si>
    <t>Mina 03 Norte</t>
  </si>
  <si>
    <t>Nivel 509</t>
  </si>
  <si>
    <t>ANDESITA</t>
  </si>
  <si>
    <t>PRUEBA 03</t>
  </si>
  <si>
    <t>Mina 02 Norte</t>
  </si>
  <si>
    <t>Nivel 557</t>
  </si>
  <si>
    <t>L</t>
  </si>
  <si>
    <t>E</t>
  </si>
  <si>
    <t>N</t>
  </si>
  <si>
    <t>ANEXO 01</t>
  </si>
  <si>
    <t>ANALISIS DE ONDAS PRUEBA 01</t>
  </si>
  <si>
    <t>Tiempo:</t>
  </si>
  <si>
    <t>ANALISIS DE ONDAS PRUEBA 02</t>
  </si>
  <si>
    <t>ANALISIS DE ONDAS PRUEBA 03</t>
  </si>
  <si>
    <t>PROPIEDADES GEOMECANICAS</t>
  </si>
  <si>
    <t>Simulacion de Vibraciones Utilizando Modelo de Homlberg &amp; Persson</t>
  </si>
  <si>
    <t>DISEÑO</t>
  </si>
  <si>
    <t>PPV Vs DISTANCIA@890 kg</t>
  </si>
  <si>
    <t>Kg</t>
  </si>
  <si>
    <t>PPV Vs DISTANCIA@495 kg</t>
  </si>
  <si>
    <t>495 kg</t>
  </si>
  <si>
    <t>PPV Vs DISTANCIA@297 kg</t>
  </si>
  <si>
    <t>297 kg</t>
  </si>
  <si>
    <t>PPV Vs DISTANCIA@99 kg</t>
  </si>
  <si>
    <t>99 kg</t>
  </si>
  <si>
    <t>Explosivo</t>
  </si>
  <si>
    <t>Carga Lineal</t>
  </si>
  <si>
    <t>Carga/Tal</t>
  </si>
  <si>
    <t>Kg/m</t>
  </si>
  <si>
    <t>PPV</t>
  </si>
  <si>
    <t>PPVc</t>
  </si>
  <si>
    <t>PPVc / 4</t>
  </si>
  <si>
    <t>[pulg]</t>
  </si>
  <si>
    <t>[g/t]</t>
  </si>
  <si>
    <t>HA 55</t>
  </si>
  <si>
    <t>PPV critico</t>
  </si>
  <si>
    <r>
      <rPr>
        <sz val="11"/>
        <color indexed="8"/>
        <rFont val="Calibri"/>
      </rPr>
      <t>σ</t>
    </r>
    <r>
      <rPr>
        <sz val="11"/>
        <color indexed="8"/>
        <rFont val="Arial"/>
      </rPr>
      <t>traccion</t>
    </r>
  </si>
  <si>
    <t>Longitud de Carga</t>
  </si>
  <si>
    <t>apha</t>
  </si>
  <si>
    <t>CARGA Vs DISTANCIA@2,400 mm/s</t>
  </si>
  <si>
    <t>8*PPVc</t>
  </si>
  <si>
    <t>CARGA Vs DISTANCIA@1,200 mm/s</t>
  </si>
  <si>
    <t>4*PPVc</t>
  </si>
  <si>
    <t>CARGA Vs DISTANCIA@300 mm/s</t>
  </si>
  <si>
    <t>1*PPVc</t>
  </si>
  <si>
    <t>CARGA Vs DISTANCIA@75 mm/s</t>
  </si>
  <si>
    <t>1/4*PPVc</t>
  </si>
  <si>
    <t>8*PPV</t>
  </si>
  <si>
    <t>Kg/Tal</t>
  </si>
  <si>
    <t>4*PPV</t>
  </si>
  <si>
    <t>1*PPV</t>
  </si>
  <si>
    <t>1/4*PPV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</si>
</sst>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0.0"/>
    <numFmt numFmtId="60" formatCode="0.000"/>
  </numFmts>
  <fonts count="27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sz val="15"/>
      <color indexed="8"/>
      <name val="Calibri"/>
    </font>
    <font>
      <b val="1"/>
      <sz val="11"/>
      <color indexed="8"/>
      <name val="Calibri"/>
    </font>
    <font>
      <sz val="11"/>
      <color indexed="8"/>
      <name val="Calibri"/>
    </font>
    <font>
      <b val="1"/>
      <u val="single"/>
      <sz val="14"/>
      <color indexed="8"/>
      <name val="Calibri"/>
    </font>
    <font>
      <b val="1"/>
      <sz val="12"/>
      <color indexed="8"/>
      <name val="Calibri"/>
    </font>
    <font>
      <sz val="12"/>
      <color indexed="17"/>
      <name val="Calibri"/>
    </font>
    <font>
      <b val="1"/>
      <sz val="13"/>
      <color indexed="8"/>
      <name val="Calibri"/>
    </font>
    <font>
      <b val="1"/>
      <sz val="10"/>
      <color indexed="8"/>
      <name val="Arial"/>
    </font>
    <font>
      <sz val="10"/>
      <color indexed="8"/>
      <name val="Arial"/>
    </font>
    <font>
      <b val="1"/>
      <sz val="12"/>
      <color indexed="17"/>
      <name val="Calibri"/>
    </font>
    <font>
      <sz val="11"/>
      <color indexed="8"/>
      <name val="Arial"/>
    </font>
    <font>
      <sz val="18"/>
      <color indexed="8"/>
      <name val="Helvetica Neue"/>
    </font>
    <font>
      <b val="1"/>
      <sz val="11"/>
      <color indexed="8"/>
      <name val="Arial"/>
    </font>
    <font>
      <sz val="15"/>
      <color indexed="8"/>
      <name val="Arial"/>
    </font>
    <font>
      <sz val="13"/>
      <color indexed="8"/>
      <name val="Arial"/>
    </font>
    <font>
      <vertAlign val="superscript"/>
      <sz val="11"/>
      <color indexed="8"/>
      <name val="Arial"/>
    </font>
    <font>
      <b val="1"/>
      <sz val="15"/>
      <color indexed="8"/>
      <name val="Arial"/>
    </font>
    <font>
      <sz val="12"/>
      <color indexed="8"/>
      <name val="Arial"/>
    </font>
    <font>
      <b val="1"/>
      <sz val="12"/>
      <color indexed="8"/>
      <name val="Arial"/>
    </font>
    <font>
      <b val="1"/>
      <sz val="16"/>
      <color indexed="8"/>
      <name val="Arial"/>
    </font>
    <font>
      <b val="1"/>
      <sz val="16"/>
      <color indexed="9"/>
      <name val="Arial"/>
    </font>
    <font>
      <b val="1"/>
      <sz val="14"/>
      <color indexed="8"/>
      <name val="Arial"/>
    </font>
    <font>
      <sz val="10"/>
      <color indexed="19"/>
      <name val="Arial"/>
    </font>
    <font>
      <sz val="10"/>
      <color indexed="9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25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8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</fills>
  <borders count="69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medium">
        <color indexed="8"/>
      </bottom>
      <diagonal/>
    </border>
    <border>
      <left/>
      <right style="thin">
        <color indexed="10"/>
      </right>
      <top style="thin">
        <color indexed="10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10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10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/>
      <diagonal/>
    </border>
    <border>
      <left/>
      <right style="thin">
        <color indexed="10"/>
      </right>
      <top style="medium">
        <color indexed="8"/>
      </top>
      <bottom/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03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0" fontId="3" fillId="2" borderId="2" applyNumberFormat="0" applyFont="1" applyFill="1" applyBorder="1" applyAlignment="1" applyProtection="0">
      <alignment horizontal="center" vertical="center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4" fillId="3" borderId="5" applyNumberFormat="1" applyFont="1" applyFill="1" applyBorder="1" applyAlignment="1" applyProtection="0">
      <alignment vertical="bottom"/>
    </xf>
    <xf numFmtId="0" fontId="4" fillId="3" borderId="5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49" fontId="4" fillId="4" borderId="9" applyNumberFormat="1" applyFont="1" applyFill="1" applyBorder="1" applyAlignment="1" applyProtection="0">
      <alignment vertical="bottom"/>
    </xf>
    <xf numFmtId="0" fontId="5" fillId="2" borderId="10" applyNumberFormat="1" applyFont="1" applyFill="1" applyBorder="1" applyAlignment="1" applyProtection="0">
      <alignment vertical="bottom"/>
    </xf>
    <xf numFmtId="49" fontId="5" fillId="2" borderId="11" applyNumberFormat="1" applyFont="1" applyFill="1" applyBorder="1" applyAlignment="1" applyProtection="0">
      <alignment vertical="bottom"/>
    </xf>
    <xf numFmtId="49" fontId="4" fillId="4" borderId="12" applyNumberFormat="1" applyFont="1" applyFill="1" applyBorder="1" applyAlignment="1" applyProtection="0">
      <alignment vertical="bottom"/>
    </xf>
    <xf numFmtId="0" fontId="5" fillId="2" borderId="13" applyNumberFormat="1" applyFont="1" applyFill="1" applyBorder="1" applyAlignment="1" applyProtection="0">
      <alignment vertical="bottom"/>
    </xf>
    <xf numFmtId="49" fontId="5" fillId="2" borderId="14" applyNumberFormat="1" applyFont="1" applyFill="1" applyBorder="1" applyAlignment="1" applyProtection="0">
      <alignment vertical="bottom"/>
    </xf>
    <xf numFmtId="0" fontId="4" fillId="4" borderId="12" applyNumberFormat="0" applyFont="1" applyFill="1" applyBorder="1" applyAlignment="1" applyProtection="0">
      <alignment vertical="bottom"/>
    </xf>
    <xf numFmtId="0" fontId="5" fillId="2" borderId="13" applyNumberFormat="0" applyFont="1" applyFill="1" applyBorder="1" applyAlignment="1" applyProtection="0">
      <alignment vertical="bottom"/>
    </xf>
    <xf numFmtId="0" fontId="5" fillId="2" borderId="14" applyNumberFormat="0" applyFont="1" applyFill="1" applyBorder="1" applyAlignment="1" applyProtection="0">
      <alignment vertical="bottom"/>
    </xf>
    <xf numFmtId="0" fontId="4" fillId="2" borderId="13" applyNumberFormat="0" applyFont="1" applyFill="1" applyBorder="1" applyAlignment="1" applyProtection="0">
      <alignment vertical="bottom"/>
    </xf>
    <xf numFmtId="0" fontId="4" fillId="2" borderId="14" applyNumberFormat="0" applyFont="1" applyFill="1" applyBorder="1" applyAlignment="1" applyProtection="0">
      <alignment vertical="bottom"/>
    </xf>
    <xf numFmtId="0" fontId="0" fillId="2" borderId="15" applyNumberFormat="0" applyFont="1" applyFill="1" applyBorder="1" applyAlignment="1" applyProtection="0">
      <alignment vertical="bottom"/>
    </xf>
    <xf numFmtId="0" fontId="0" fillId="2" borderId="16" applyNumberFormat="0" applyFont="1" applyFill="1" applyBorder="1" applyAlignment="1" applyProtection="0">
      <alignment vertical="bottom"/>
    </xf>
    <xf numFmtId="0" fontId="0" fillId="2" borderId="17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19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0" fontId="0" fillId="5" applyNumberFormat="1" applyFont="1" applyFill="1" applyBorder="0" applyAlignment="1" applyProtection="0">
      <alignment vertical="bottom"/>
    </xf>
    <xf numFmtId="0" fontId="0" fillId="5" borderId="21" applyNumberFormat="0" applyFont="1" applyFill="1" applyBorder="1" applyAlignment="1" applyProtection="0">
      <alignment vertical="bottom"/>
    </xf>
    <xf numFmtId="0" fontId="0" fillId="5" borderId="3" applyNumberFormat="0" applyFont="1" applyFill="1" applyBorder="1" applyAlignment="1" applyProtection="0">
      <alignment vertical="bottom"/>
    </xf>
    <xf numFmtId="0" fontId="0" fillId="5" borderId="4" applyNumberFormat="0" applyFont="1" applyFill="1" applyBorder="1" applyAlignment="1" applyProtection="0">
      <alignment vertical="bottom"/>
    </xf>
    <xf numFmtId="0" fontId="0" fillId="5" borderId="17" applyNumberFormat="0" applyFont="1" applyFill="1" applyBorder="1" applyAlignment="1" applyProtection="0">
      <alignment vertical="bottom"/>
    </xf>
    <xf numFmtId="49" fontId="6" fillId="5" borderId="7" applyNumberFormat="1" applyFont="1" applyFill="1" applyBorder="1" applyAlignment="1" applyProtection="0">
      <alignment horizontal="center" vertical="bottom"/>
    </xf>
    <xf numFmtId="0" fontId="6" fillId="5" borderId="7" applyNumberFormat="0" applyFont="1" applyFill="1" applyBorder="1" applyAlignment="1" applyProtection="0">
      <alignment horizontal="center" vertical="bottom"/>
    </xf>
    <xf numFmtId="0" fontId="0" fillId="5" borderId="7" applyNumberFormat="0" applyFont="1" applyFill="1" applyBorder="1" applyAlignment="1" applyProtection="0">
      <alignment vertical="bottom"/>
    </xf>
    <xf numFmtId="0" fontId="0" fillId="5" borderId="8" applyNumberFormat="0" applyFont="1" applyFill="1" applyBorder="1" applyAlignment="1" applyProtection="0">
      <alignment vertical="bottom"/>
    </xf>
    <xf numFmtId="0" fontId="0" fillId="5" borderId="22" applyNumberFormat="0" applyFont="1" applyFill="1" applyBorder="1" applyAlignment="1" applyProtection="0">
      <alignment vertical="bottom"/>
    </xf>
    <xf numFmtId="0" fontId="7" fillId="6" borderId="23" applyNumberFormat="1" applyFont="1" applyFill="1" applyBorder="1" applyAlignment="1" applyProtection="0">
      <alignment vertical="bottom"/>
    </xf>
    <xf numFmtId="49" fontId="7" fillId="6" borderId="23" applyNumberFormat="1" applyFont="1" applyFill="1" applyBorder="1" applyAlignment="1" applyProtection="0">
      <alignment vertical="bottom"/>
    </xf>
    <xf numFmtId="0" fontId="0" fillId="6" borderId="23" applyNumberFormat="0" applyFont="1" applyFill="1" applyBorder="1" applyAlignment="1" applyProtection="0">
      <alignment vertical="bottom"/>
    </xf>
    <xf numFmtId="0" fontId="7" fillId="5" borderId="24" applyNumberFormat="0" applyFont="1" applyFill="1" applyBorder="1" applyAlignment="1" applyProtection="0">
      <alignment vertical="bottom"/>
    </xf>
    <xf numFmtId="0" fontId="0" fillId="5" borderId="24" applyNumberFormat="0" applyFont="1" applyFill="1" applyBorder="1" applyAlignment="1" applyProtection="0">
      <alignment vertical="bottom"/>
    </xf>
    <xf numFmtId="49" fontId="0" fillId="5" borderId="7" applyNumberFormat="1" applyFont="1" applyFill="1" applyBorder="1" applyAlignment="1" applyProtection="0">
      <alignment vertical="bottom"/>
    </xf>
    <xf numFmtId="15" fontId="0" fillId="5" borderId="7" applyNumberFormat="1" applyFont="1" applyFill="1" applyBorder="1" applyAlignment="1" applyProtection="0">
      <alignment vertical="bottom"/>
    </xf>
    <xf numFmtId="0" fontId="0" fillId="5" borderId="23" applyNumberFormat="0" applyFont="1" applyFill="1" applyBorder="1" applyAlignment="1" applyProtection="0">
      <alignment vertical="bottom"/>
    </xf>
    <xf numFmtId="49" fontId="0" fillId="5" borderId="24" applyNumberFormat="1" applyFont="1" applyFill="1" applyBorder="1" applyAlignment="1" applyProtection="0">
      <alignment horizontal="center" vertical="center" wrapText="1"/>
    </xf>
    <xf numFmtId="0" fontId="0" fillId="5" borderId="24" applyNumberFormat="0" applyFont="1" applyFill="1" applyBorder="1" applyAlignment="1" applyProtection="0">
      <alignment horizontal="center" vertical="center" wrapText="1"/>
    </xf>
    <xf numFmtId="49" fontId="0" fillId="5" borderId="7" applyNumberFormat="1" applyFont="1" applyFill="1" applyBorder="1" applyAlignment="1" applyProtection="0">
      <alignment horizontal="center" vertical="center"/>
    </xf>
    <xf numFmtId="0" fontId="0" fillId="5" borderId="7" applyNumberFormat="0" applyFont="1" applyFill="1" applyBorder="1" applyAlignment="1" applyProtection="0">
      <alignment horizontal="center" vertical="center" wrapText="1"/>
    </xf>
    <xf numFmtId="49" fontId="8" fillId="5" borderId="22" applyNumberFormat="1" applyFont="1" applyFill="1" applyBorder="1" applyAlignment="1" applyProtection="0">
      <alignment horizontal="center" vertical="center"/>
    </xf>
    <xf numFmtId="49" fontId="8" fillId="5" borderId="22" applyNumberFormat="1" applyFont="1" applyFill="1" applyBorder="1" applyAlignment="1" applyProtection="0">
      <alignment horizontal="center" vertical="center" wrapText="1"/>
    </xf>
    <xf numFmtId="49" fontId="0" fillId="5" borderId="23" applyNumberFormat="1" applyFont="1" applyFill="1" applyBorder="1" applyAlignment="1" applyProtection="0">
      <alignment vertical="bottom"/>
    </xf>
    <xf numFmtId="0" fontId="0" fillId="2" borderId="23" applyNumberFormat="1" applyFont="1" applyFill="1" applyBorder="1" applyAlignment="1" applyProtection="0">
      <alignment horizontal="center" vertical="center"/>
    </xf>
    <xf numFmtId="0" fontId="0" fillId="5" borderId="23" applyNumberFormat="1" applyFont="1" applyFill="1" applyBorder="1" applyAlignment="1" applyProtection="0">
      <alignment horizontal="center" vertical="center"/>
    </xf>
    <xf numFmtId="59" fontId="0" fillId="5" borderId="23" applyNumberFormat="1" applyFont="1" applyFill="1" applyBorder="1" applyAlignment="1" applyProtection="0">
      <alignment horizontal="center" vertical="center"/>
    </xf>
    <xf numFmtId="0" fontId="0" fillId="5" borderId="25" applyNumberFormat="0" applyFont="1" applyFill="1" applyBorder="1" applyAlignment="1" applyProtection="0">
      <alignment vertical="bottom"/>
    </xf>
    <xf numFmtId="49" fontId="7" fillId="5" borderId="26" applyNumberFormat="1" applyFont="1" applyFill="1" applyBorder="1" applyAlignment="1" applyProtection="0">
      <alignment horizontal="right" vertical="center"/>
    </xf>
    <xf numFmtId="59" fontId="7" fillId="5" borderId="27" applyNumberFormat="1" applyFont="1" applyFill="1" applyBorder="1" applyAlignment="1" applyProtection="0">
      <alignment horizontal="center" vertical="center"/>
    </xf>
    <xf numFmtId="0" fontId="0" fillId="5" borderId="28" applyNumberFormat="0" applyFont="1" applyFill="1" applyBorder="1" applyAlignment="1" applyProtection="0">
      <alignment vertical="bottom"/>
    </xf>
    <xf numFmtId="49" fontId="9" fillId="5" borderId="26" applyNumberFormat="1" applyFont="1" applyFill="1" applyBorder="1" applyAlignment="1" applyProtection="0">
      <alignment horizontal="right" vertical="center"/>
    </xf>
    <xf numFmtId="59" fontId="9" fillId="5" borderId="27" applyNumberFormat="1" applyFont="1" applyFill="1" applyBorder="1" applyAlignment="1" applyProtection="0">
      <alignment horizontal="center" vertical="center"/>
    </xf>
    <xf numFmtId="2" fontId="0" fillId="5" borderId="7" applyNumberFormat="1" applyFont="1" applyFill="1" applyBorder="1" applyAlignment="1" applyProtection="0">
      <alignment horizontal="center" vertical="center"/>
    </xf>
    <xf numFmtId="49" fontId="0" fillId="5" borderId="7" applyNumberFormat="1" applyFont="1" applyFill="1" applyBorder="1" applyAlignment="1" applyProtection="0">
      <alignment horizontal="left" vertical="center"/>
    </xf>
    <xf numFmtId="0" fontId="0" fillId="5" borderId="7" applyNumberFormat="0" applyFont="1" applyFill="1" applyBorder="1" applyAlignment="1" applyProtection="0">
      <alignment horizontal="left" vertical="center"/>
    </xf>
    <xf numFmtId="49" fontId="7" fillId="5" borderId="24" applyNumberFormat="1" applyFont="1" applyFill="1" applyBorder="1" applyAlignment="1" applyProtection="0">
      <alignment vertical="bottom"/>
    </xf>
    <xf numFmtId="0" fontId="0" fillId="5" borderId="29" applyNumberFormat="0" applyFont="1" applyFill="1" applyBorder="1" applyAlignment="1" applyProtection="0">
      <alignment vertical="bottom"/>
    </xf>
    <xf numFmtId="0" fontId="10" fillId="5" borderId="30" applyNumberFormat="0" applyFont="1" applyFill="1" applyBorder="1" applyAlignment="1" applyProtection="0">
      <alignment horizontal="center" vertical="bottom"/>
    </xf>
    <xf numFmtId="49" fontId="10" fillId="5" borderId="30" applyNumberFormat="1" applyFont="1" applyFill="1" applyBorder="1" applyAlignment="1" applyProtection="0">
      <alignment horizontal="center" vertical="center"/>
    </xf>
    <xf numFmtId="49" fontId="10" fillId="5" borderId="30" applyNumberFormat="1" applyFont="1" applyFill="1" applyBorder="1" applyAlignment="1" applyProtection="0">
      <alignment horizontal="center" vertical="bottom"/>
    </xf>
    <xf numFmtId="0" fontId="10" fillId="5" borderId="30" applyNumberFormat="0" applyFont="1" applyFill="1" applyBorder="1" applyAlignment="1" applyProtection="0">
      <alignment horizontal="center" vertical="center"/>
    </xf>
    <xf numFmtId="49" fontId="10" fillId="5" borderId="7" applyNumberFormat="1" applyFont="1" applyFill="1" applyBorder="1" applyAlignment="1" applyProtection="0">
      <alignment horizontal="center" vertical="bottom"/>
    </xf>
    <xf numFmtId="0" fontId="10" fillId="5" borderId="7" applyNumberFormat="0" applyFont="1" applyFill="1" applyBorder="1" applyAlignment="1" applyProtection="0">
      <alignment horizontal="center" vertical="center"/>
    </xf>
    <xf numFmtId="0" fontId="10" fillId="5" borderId="22" applyNumberFormat="0" applyFont="1" applyFill="1" applyBorder="1" applyAlignment="1" applyProtection="0">
      <alignment horizontal="center" vertical="bottom"/>
    </xf>
    <xf numFmtId="49" fontId="10" fillId="5" borderId="22" applyNumberFormat="1" applyFont="1" applyFill="1" applyBorder="1" applyAlignment="1" applyProtection="0">
      <alignment horizontal="center" vertical="bottom"/>
    </xf>
    <xf numFmtId="0" fontId="11" fillId="2" borderId="23" applyNumberFormat="1" applyFont="1" applyFill="1" applyBorder="1" applyAlignment="1" applyProtection="0">
      <alignment horizontal="center" vertical="bottom"/>
    </xf>
    <xf numFmtId="1" fontId="11" fillId="2" borderId="23" applyNumberFormat="1" applyFont="1" applyFill="1" applyBorder="1" applyAlignment="1" applyProtection="0">
      <alignment horizontal="center" vertical="bottom"/>
    </xf>
    <xf numFmtId="0" fontId="11" fillId="2" borderId="23" applyNumberFormat="1" applyFont="1" applyFill="1" applyBorder="1" applyAlignment="1" applyProtection="0">
      <alignment horizontal="center" vertical="center"/>
    </xf>
    <xf numFmtId="59" fontId="11" fillId="5" borderId="7" applyNumberFormat="1" applyFont="1" applyFill="1" applyBorder="1" applyAlignment="1" applyProtection="0">
      <alignment horizontal="center" vertical="bottom"/>
    </xf>
    <xf numFmtId="2" fontId="11" fillId="5" borderId="7" applyNumberFormat="1" applyFont="1" applyFill="1" applyBorder="1" applyAlignment="1" applyProtection="0">
      <alignment horizontal="center" vertical="center"/>
    </xf>
    <xf numFmtId="1" fontId="11" fillId="5" borderId="7" applyNumberFormat="1" applyFont="1" applyFill="1" applyBorder="1" applyAlignment="1" applyProtection="0">
      <alignment horizontal="center" vertical="center"/>
    </xf>
    <xf numFmtId="0" fontId="11" fillId="5" borderId="7" applyNumberFormat="1" applyFont="1" applyFill="1" applyBorder="1" applyAlignment="1" applyProtection="0">
      <alignment horizontal="center" vertical="center"/>
    </xf>
    <xf numFmtId="0" fontId="11" fillId="5" borderId="7" applyNumberFormat="1" applyFont="1" applyFill="1" applyBorder="1" applyAlignment="1" applyProtection="0">
      <alignment horizontal="center" vertical="bottom"/>
    </xf>
    <xf numFmtId="0" fontId="11" fillId="2" borderId="31" applyNumberFormat="1" applyFont="1" applyFill="1" applyBorder="1" applyAlignment="1" applyProtection="0">
      <alignment horizontal="center" vertical="bottom"/>
    </xf>
    <xf numFmtId="1" fontId="11" fillId="2" borderId="31" applyNumberFormat="1" applyFont="1" applyFill="1" applyBorder="1" applyAlignment="1" applyProtection="0">
      <alignment horizontal="center" vertical="bottom"/>
    </xf>
    <xf numFmtId="0" fontId="11" fillId="2" borderId="31" applyNumberFormat="1" applyFont="1" applyFill="1" applyBorder="1" applyAlignment="1" applyProtection="0">
      <alignment horizontal="center" vertical="center"/>
    </xf>
    <xf numFmtId="0" fontId="0" fillId="5" borderId="32" applyNumberFormat="0" applyFont="1" applyFill="1" applyBorder="1" applyAlignment="1" applyProtection="0">
      <alignment vertical="bottom"/>
    </xf>
    <xf numFmtId="0" fontId="0" fillId="5" borderId="30" applyNumberFormat="0" applyFont="1" applyFill="1" applyBorder="1" applyAlignment="1" applyProtection="0">
      <alignment vertical="bottom"/>
    </xf>
    <xf numFmtId="60" fontId="0" fillId="2" borderId="23" applyNumberFormat="1" applyFont="1" applyFill="1" applyBorder="1" applyAlignment="1" applyProtection="0">
      <alignment horizontal="center" vertical="center"/>
    </xf>
    <xf numFmtId="49" fontId="0" fillId="5" borderId="24" applyNumberFormat="1" applyFont="1" applyFill="1" applyBorder="1" applyAlignment="1" applyProtection="0">
      <alignment vertical="bottom"/>
    </xf>
    <xf numFmtId="60" fontId="0" fillId="5" borderId="24" applyNumberFormat="1" applyFont="1" applyFill="1" applyBorder="1" applyAlignment="1" applyProtection="0">
      <alignment horizontal="center" vertical="center"/>
    </xf>
    <xf numFmtId="60" fontId="0" fillId="5" borderId="7" applyNumberFormat="1" applyFont="1" applyFill="1" applyBorder="1" applyAlignment="1" applyProtection="0">
      <alignment horizontal="center" vertical="center"/>
    </xf>
    <xf numFmtId="49" fontId="7" fillId="5" borderId="31" applyNumberFormat="1" applyFont="1" applyFill="1" applyBorder="1" applyAlignment="1" applyProtection="0">
      <alignment horizontal="center" vertical="bottom"/>
    </xf>
    <xf numFmtId="0" fontId="7" fillId="5" borderId="31" applyNumberFormat="0" applyFont="1" applyFill="1" applyBorder="1" applyAlignment="1" applyProtection="0">
      <alignment horizontal="center" vertical="bottom"/>
    </xf>
    <xf numFmtId="0" fontId="0" fillId="5" borderId="30" applyNumberFormat="0" applyFont="1" applyFill="1" applyBorder="1" applyAlignment="1" applyProtection="0">
      <alignment horizontal="center" vertical="center"/>
    </xf>
    <xf numFmtId="0" fontId="0" fillId="5" borderId="7" applyNumberFormat="0" applyFont="1" applyFill="1" applyBorder="1" applyAlignment="1" applyProtection="0">
      <alignment horizontal="center" vertical="center"/>
    </xf>
    <xf numFmtId="49" fontId="0" fillId="5" borderId="30" applyNumberFormat="1" applyFont="1" applyFill="1" applyBorder="1" applyAlignment="1" applyProtection="0">
      <alignment horizontal="center" vertical="center"/>
    </xf>
    <xf numFmtId="49" fontId="11" fillId="5" borderId="30" applyNumberFormat="1" applyFont="1" applyFill="1" applyBorder="1" applyAlignment="1" applyProtection="0">
      <alignment horizontal="center" vertical="center"/>
    </xf>
    <xf numFmtId="49" fontId="10" fillId="5" borderId="7" applyNumberFormat="1" applyFont="1" applyFill="1" applyBorder="1" applyAlignment="1" applyProtection="0">
      <alignment horizontal="center" vertical="center"/>
    </xf>
    <xf numFmtId="0" fontId="0" fillId="2" borderId="7" applyNumberFormat="1" applyFont="1" applyFill="1" applyBorder="1" applyAlignment="1" applyProtection="0">
      <alignment horizontal="center" vertical="center"/>
    </xf>
    <xf numFmtId="2" fontId="0" fillId="5" borderId="7" applyNumberFormat="1" applyFont="1" applyFill="1" applyBorder="1" applyAlignment="1" applyProtection="0">
      <alignment vertical="bottom"/>
    </xf>
    <xf numFmtId="0" fontId="0" fillId="5" borderId="22" applyNumberFormat="0" applyFont="1" applyFill="1" applyBorder="1" applyAlignment="1" applyProtection="0">
      <alignment horizontal="center" vertical="center"/>
    </xf>
    <xf numFmtId="49" fontId="10" fillId="5" borderId="22" applyNumberFormat="1" applyFont="1" applyFill="1" applyBorder="1" applyAlignment="1" applyProtection="0">
      <alignment horizontal="center" vertical="center"/>
    </xf>
    <xf numFmtId="2" fontId="11" fillId="5" borderId="7" applyNumberFormat="1" applyFont="1" applyFill="1" applyBorder="1" applyAlignment="1" applyProtection="0">
      <alignment horizontal="center" vertical="bottom"/>
    </xf>
    <xf numFmtId="49" fontId="0" fillId="5" borderId="7" applyNumberFormat="1" applyFont="1" applyFill="1" applyBorder="1" applyAlignment="1" applyProtection="0">
      <alignment horizontal="center" vertical="bottom"/>
    </xf>
    <xf numFmtId="0" fontId="0" fillId="2" borderId="7" applyNumberFormat="1" applyFont="1" applyFill="1" applyBorder="1" applyAlignment="1" applyProtection="0">
      <alignment horizontal="center" vertical="bottom"/>
    </xf>
    <xf numFmtId="0" fontId="0" fillId="5" borderId="7" applyNumberFormat="1" applyFont="1" applyFill="1" applyBorder="1" applyAlignment="1" applyProtection="0">
      <alignment vertical="bottom"/>
    </xf>
    <xf numFmtId="60" fontId="0" fillId="5" borderId="29" applyNumberFormat="1" applyFont="1" applyFill="1" applyBorder="1" applyAlignment="1" applyProtection="0">
      <alignment horizontal="center" vertical="center"/>
    </xf>
    <xf numFmtId="2" fontId="11" fillId="5" borderId="29" applyNumberFormat="1" applyFont="1" applyFill="1" applyBorder="1" applyAlignment="1" applyProtection="0">
      <alignment horizontal="center" vertical="bottom"/>
    </xf>
    <xf numFmtId="49" fontId="0" fillId="5" borderId="29" applyNumberFormat="1" applyFont="1" applyFill="1" applyBorder="1" applyAlignment="1" applyProtection="0">
      <alignment vertical="bottom"/>
    </xf>
    <xf numFmtId="0" fontId="0" fillId="2" borderId="29" applyNumberFormat="1" applyFont="1" applyFill="1" applyBorder="1" applyAlignment="1" applyProtection="0">
      <alignment horizontal="center" vertical="center"/>
    </xf>
    <xf numFmtId="0" fontId="0" fillId="5" borderId="33" applyNumberFormat="0" applyFont="1" applyFill="1" applyBorder="1" applyAlignment="1" applyProtection="0">
      <alignment vertical="bottom"/>
    </xf>
    <xf numFmtId="49" fontId="0" fillId="5" borderId="30" applyNumberFormat="1" applyFont="1" applyFill="1" applyBorder="1" applyAlignment="1" applyProtection="0">
      <alignment vertical="bottom"/>
    </xf>
    <xf numFmtId="49" fontId="0" fillId="5" borderId="30" applyNumberFormat="1" applyFont="1" applyFill="1" applyBorder="1" applyAlignment="1" applyProtection="0">
      <alignment horizontal="center" vertical="bottom"/>
    </xf>
    <xf numFmtId="0" fontId="0" fillId="5" borderId="30" applyNumberFormat="0" applyFont="1" applyFill="1" applyBorder="1" applyAlignment="1" applyProtection="0">
      <alignment horizontal="center" vertical="bottom"/>
    </xf>
    <xf numFmtId="1" fontId="0" fillId="5" borderId="7" applyNumberFormat="1" applyFont="1" applyFill="1" applyBorder="1" applyAlignment="1" applyProtection="0">
      <alignment horizontal="center" vertical="bottom"/>
    </xf>
    <xf numFmtId="0" fontId="0" fillId="5" borderId="7" applyNumberFormat="1" applyFont="1" applyFill="1" applyBorder="1" applyAlignment="1" applyProtection="0">
      <alignment horizontal="center" vertical="bottom"/>
    </xf>
    <xf numFmtId="0" fontId="0" fillId="5" borderId="29" applyNumberFormat="1" applyFont="1" applyFill="1" applyBorder="1" applyAlignment="1" applyProtection="0">
      <alignment vertical="bottom"/>
    </xf>
    <xf numFmtId="1" fontId="0" fillId="5" borderId="29" applyNumberFormat="1" applyFont="1" applyFill="1" applyBorder="1" applyAlignment="1" applyProtection="0">
      <alignment horizontal="center" vertical="bottom"/>
    </xf>
    <xf numFmtId="0" fontId="0" fillId="5" borderId="29" applyNumberFormat="1" applyFont="1" applyFill="1" applyBorder="1" applyAlignment="1" applyProtection="0">
      <alignment horizontal="center" vertical="bottom"/>
    </xf>
    <xf numFmtId="0" fontId="11" fillId="5" borderId="29" applyNumberFormat="1" applyFont="1" applyFill="1" applyBorder="1" applyAlignment="1" applyProtection="0">
      <alignment horizontal="center" vertical="bottom"/>
    </xf>
    <xf numFmtId="0" fontId="7" fillId="5" borderId="7" applyNumberFormat="0" applyFont="1" applyFill="1" applyBorder="1" applyAlignment="1" applyProtection="0">
      <alignment vertical="bottom"/>
    </xf>
    <xf numFmtId="0" fontId="7" fillId="5" borderId="22" applyNumberFormat="0" applyFont="1" applyFill="1" applyBorder="1" applyAlignment="1" applyProtection="0">
      <alignment vertical="bottom"/>
    </xf>
    <xf numFmtId="0" fontId="0" fillId="2" borderId="24" applyNumberFormat="1" applyFont="1" applyFill="1" applyBorder="1" applyAlignment="1" applyProtection="0">
      <alignment horizontal="center" vertical="center"/>
    </xf>
    <xf numFmtId="49" fontId="12" fillId="5" borderId="23" applyNumberFormat="1" applyFont="1" applyFill="1" applyBorder="1" applyAlignment="1" applyProtection="0">
      <alignment vertical="center"/>
    </xf>
    <xf numFmtId="2" fontId="12" fillId="5" borderId="23" applyNumberFormat="1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horizontal="center" vertical="center"/>
    </xf>
    <xf numFmtId="1" fontId="0" fillId="5" borderId="7" applyNumberFormat="1" applyFont="1" applyFill="1" applyBorder="1" applyAlignment="1" applyProtection="0">
      <alignment horizontal="center" vertical="center"/>
    </xf>
    <xf numFmtId="49" fontId="0" fillId="5" borderId="22" applyNumberFormat="1" applyFont="1" applyFill="1" applyBorder="1" applyAlignment="1" applyProtection="0">
      <alignment vertical="bottom"/>
    </xf>
    <xf numFmtId="0" fontId="0" fillId="5" borderId="22" applyNumberFormat="1" applyFont="1" applyFill="1" applyBorder="1" applyAlignment="1" applyProtection="0">
      <alignment horizontal="center" vertical="center"/>
    </xf>
    <xf numFmtId="0" fontId="11" fillId="5" borderId="7" applyNumberFormat="0" applyFont="1" applyFill="1" applyBorder="1" applyAlignment="1" applyProtection="0">
      <alignment horizontal="center" vertical="center"/>
    </xf>
    <xf numFmtId="12" fontId="11" fillId="5" borderId="7" applyNumberFormat="1" applyFont="1" applyFill="1" applyBorder="1" applyAlignment="1" applyProtection="0">
      <alignment horizontal="center" vertical="center"/>
    </xf>
    <xf numFmtId="9" fontId="0" fillId="5" borderId="7" applyNumberFormat="1" applyFont="1" applyFill="1" applyBorder="1" applyAlignment="1" applyProtection="0">
      <alignment vertical="bottom"/>
    </xf>
    <xf numFmtId="0" fontId="0" fillId="5" borderId="18" applyNumberFormat="0" applyFont="1" applyFill="1" applyBorder="1" applyAlignment="1" applyProtection="0">
      <alignment vertical="bottom"/>
    </xf>
    <xf numFmtId="0" fontId="0" fillId="5" borderId="19" applyNumberFormat="0" applyFont="1" applyFill="1" applyBorder="1" applyAlignment="1" applyProtection="0">
      <alignment vertical="bottom"/>
    </xf>
    <xf numFmtId="0" fontId="0" fillId="5" borderId="20" applyNumberFormat="0" applyFont="1" applyFill="1" applyBorder="1" applyAlignment="1" applyProtection="0">
      <alignment vertical="bottom"/>
    </xf>
    <xf numFmtId="0" fontId="0" fillId="5" applyNumberFormat="1" applyFont="1" applyFill="1" applyBorder="0" applyAlignment="1" applyProtection="0">
      <alignment vertical="bottom"/>
    </xf>
    <xf numFmtId="0" fontId="11" fillId="2" borderId="23" applyNumberFormat="0" applyFont="1" applyFill="1" applyBorder="1" applyAlignment="1" applyProtection="0">
      <alignment horizontal="center" vertical="bottom"/>
    </xf>
    <xf numFmtId="0" fontId="11" fillId="2" borderId="24" applyNumberFormat="1" applyFont="1" applyFill="1" applyBorder="1" applyAlignment="1" applyProtection="0">
      <alignment vertical="bottom"/>
    </xf>
    <xf numFmtId="0" fontId="11" fillId="2" borderId="7" applyNumberFormat="1" applyFont="1" applyFill="1" applyBorder="1" applyAlignment="1" applyProtection="0">
      <alignment vertical="bottom"/>
    </xf>
    <xf numFmtId="0" fontId="11" fillId="2" borderId="31" applyNumberFormat="0" applyFont="1" applyFill="1" applyBorder="1" applyAlignment="1" applyProtection="0">
      <alignment horizontal="center" vertical="bottom"/>
    </xf>
    <xf numFmtId="0" fontId="0" fillId="5" applyNumberFormat="1" applyFont="1" applyFill="1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34" applyNumberFormat="1" applyFont="1" applyFill="1" applyBorder="1" applyAlignment="1" applyProtection="0">
      <alignment vertical="bottom"/>
    </xf>
    <xf numFmtId="49" fontId="0" fillId="2" borderId="35" applyNumberFormat="1" applyFont="1" applyFill="1" applyBorder="1" applyAlignment="1" applyProtection="0">
      <alignment vertical="bottom"/>
    </xf>
    <xf numFmtId="0" fontId="0" fillId="2" borderId="34" applyNumberFormat="0" applyFont="1" applyFill="1" applyBorder="1" applyAlignment="1" applyProtection="0">
      <alignment vertical="bottom"/>
    </xf>
    <xf numFmtId="0" fontId="0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fillId="2" borderId="35" applyNumberFormat="0" applyFont="1" applyFill="1" applyBorder="1" applyAlignment="1" applyProtection="0">
      <alignment vertical="bottom"/>
    </xf>
    <xf numFmtId="0" fontId="0" fillId="2" borderId="36" applyNumberFormat="0" applyFont="1" applyFill="1" applyBorder="1" applyAlignment="1" applyProtection="0">
      <alignment vertical="bottom"/>
    </xf>
    <xf numFmtId="0" fontId="11" fillId="2" borderId="39" applyNumberFormat="1" applyFont="1" applyFill="1" applyBorder="1" applyAlignment="1" applyProtection="0">
      <alignment horizontal="center" vertical="bottom"/>
    </xf>
    <xf numFmtId="0" fontId="11" fillId="2" borderId="40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34" applyNumberFormat="1" applyFont="1" applyFill="1" applyBorder="1" applyAlignment="1" applyProtection="0">
      <alignment vertical="bottom"/>
    </xf>
    <xf numFmtId="0" fontId="0" fillId="2" borderId="41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21" fillId="2" borderId="21" applyNumberFormat="1" applyFont="1" applyFill="1" applyBorder="1" applyAlignment="1" applyProtection="0">
      <alignment horizontal="center" vertical="bottom"/>
    </xf>
    <xf numFmtId="0" fontId="21" fillId="2" borderId="3" applyNumberFormat="0" applyFont="1" applyFill="1" applyBorder="1" applyAlignment="1" applyProtection="0">
      <alignment horizontal="center" vertical="bottom"/>
    </xf>
    <xf numFmtId="0" fontId="0" fillId="2" borderId="42" applyNumberFormat="0" applyFont="1" applyFill="1" applyBorder="1" applyAlignment="1" applyProtection="0">
      <alignment vertical="bottom"/>
    </xf>
    <xf numFmtId="0" fontId="0" fillId="2" borderId="43" applyNumberFormat="0" applyFont="1" applyFill="1" applyBorder="1" applyAlignment="1" applyProtection="0">
      <alignment vertical="bottom"/>
    </xf>
    <xf numFmtId="49" fontId="23" fillId="7" borderId="17" applyNumberFormat="1" applyFont="1" applyFill="1" applyBorder="1" applyAlignment="1" applyProtection="0">
      <alignment horizontal="center" vertical="bottom"/>
    </xf>
    <xf numFmtId="0" fontId="23" fillId="7" borderId="7" applyNumberFormat="0" applyFont="1" applyFill="1" applyBorder="1" applyAlignment="1" applyProtection="0">
      <alignment horizontal="center" vertical="bottom"/>
    </xf>
    <xf numFmtId="0" fontId="0" fillId="2" borderId="44" applyNumberFormat="0" applyFont="1" applyFill="1" applyBorder="1" applyAlignment="1" applyProtection="0">
      <alignment vertical="bottom"/>
    </xf>
    <xf numFmtId="49" fontId="24" fillId="2" borderId="45" applyNumberFormat="1" applyFont="1" applyFill="1" applyBorder="1" applyAlignment="1" applyProtection="0">
      <alignment horizontal="center" vertical="bottom"/>
    </xf>
    <xf numFmtId="0" fontId="24" fillId="2" borderId="30" applyNumberFormat="0" applyFont="1" applyFill="1" applyBorder="1" applyAlignment="1" applyProtection="0">
      <alignment horizontal="center" vertical="bottom"/>
    </xf>
    <xf numFmtId="0" fontId="24" fillId="2" borderId="46" applyNumberFormat="0" applyFont="1" applyFill="1" applyBorder="1" applyAlignment="1" applyProtection="0">
      <alignment horizontal="center" vertical="bottom"/>
    </xf>
    <xf numFmtId="59" fontId="24" fillId="2" borderId="45" applyNumberFormat="1" applyFont="1" applyFill="1" applyBorder="1" applyAlignment="1" applyProtection="0">
      <alignment horizontal="center" vertical="center"/>
    </xf>
    <xf numFmtId="49" fontId="24" fillId="2" borderId="46" applyNumberFormat="1" applyFont="1" applyFill="1" applyBorder="1" applyAlignment="1" applyProtection="0">
      <alignment horizontal="center" vertical="center"/>
    </xf>
    <xf numFmtId="0" fontId="0" fillId="2" borderId="47" applyNumberFormat="0" applyFont="1" applyFill="1" applyBorder="1" applyAlignment="1" applyProtection="0">
      <alignment vertical="bottom"/>
    </xf>
    <xf numFmtId="0" fontId="23" fillId="7" borderId="48" applyNumberFormat="0" applyFont="1" applyFill="1" applyBorder="1" applyAlignment="1" applyProtection="0">
      <alignment horizontal="center" vertical="bottom"/>
    </xf>
    <xf numFmtId="0" fontId="23" fillId="7" borderId="29" applyNumberFormat="0" applyFont="1" applyFill="1" applyBorder="1" applyAlignment="1" applyProtection="0">
      <alignment horizontal="center" vertical="bottom"/>
    </xf>
    <xf numFmtId="0" fontId="24" fillId="2" borderId="49" applyNumberFormat="0" applyFont="1" applyFill="1" applyBorder="1" applyAlignment="1" applyProtection="0">
      <alignment horizontal="center" vertical="bottom"/>
    </xf>
    <xf numFmtId="0" fontId="24" fillId="2" borderId="29" applyNumberFormat="0" applyFont="1" applyFill="1" applyBorder="1" applyAlignment="1" applyProtection="0">
      <alignment horizontal="center" vertical="bottom"/>
    </xf>
    <xf numFmtId="0" fontId="24" fillId="2" borderId="50" applyNumberFormat="0" applyFont="1" applyFill="1" applyBorder="1" applyAlignment="1" applyProtection="0">
      <alignment horizontal="center" vertical="bottom"/>
    </xf>
    <xf numFmtId="0" fontId="24" fillId="2" borderId="49" applyNumberFormat="0" applyFont="1" applyFill="1" applyBorder="1" applyAlignment="1" applyProtection="0">
      <alignment horizontal="center" vertical="center"/>
    </xf>
    <xf numFmtId="0" fontId="24" fillId="2" borderId="50" applyNumberFormat="0" applyFont="1" applyFill="1" applyBorder="1" applyAlignment="1" applyProtection="0">
      <alignment horizontal="center" vertical="center"/>
    </xf>
    <xf numFmtId="49" fontId="0" fillId="8" borderId="51" applyNumberFormat="1" applyFont="1" applyFill="1" applyBorder="1" applyAlignment="1" applyProtection="0">
      <alignment vertical="center"/>
    </xf>
    <xf numFmtId="49" fontId="0" fillId="8" borderId="52" applyNumberFormat="1" applyFont="1" applyFill="1" applyBorder="1" applyAlignment="1" applyProtection="0">
      <alignment vertical="center"/>
    </xf>
    <xf numFmtId="49" fontId="11" fillId="8" borderId="52" applyNumberFormat="1" applyFont="1" applyFill="1" applyBorder="1" applyAlignment="1" applyProtection="0">
      <alignment horizontal="center" vertical="center"/>
    </xf>
    <xf numFmtId="49" fontId="11" fillId="8" borderId="53" applyNumberFormat="1" applyFont="1" applyFill="1" applyBorder="1" applyAlignment="1" applyProtection="0">
      <alignment horizontal="center" vertical="center"/>
    </xf>
    <xf numFmtId="0" fontId="0" fillId="2" borderId="54" applyNumberFormat="0" applyFont="1" applyFill="1" applyBorder="1" applyAlignment="1" applyProtection="0">
      <alignment vertical="bottom"/>
    </xf>
    <xf numFmtId="2" fontId="0" fillId="2" borderId="44" applyNumberFormat="1" applyFont="1" applyFill="1" applyBorder="1" applyAlignment="1" applyProtection="0">
      <alignment vertical="bottom"/>
    </xf>
    <xf numFmtId="49" fontId="11" fillId="8" borderId="55" applyNumberFormat="1" applyFont="1" applyFill="1" applyBorder="1" applyAlignment="1" applyProtection="0">
      <alignment horizontal="center" vertical="bottom"/>
    </xf>
    <xf numFmtId="49" fontId="11" fillId="8" borderId="56" applyNumberFormat="1" applyFont="1" applyFill="1" applyBorder="1" applyAlignment="1" applyProtection="0">
      <alignment horizontal="center" vertical="bottom"/>
    </xf>
    <xf numFmtId="49" fontId="11" fillId="9" borderId="56" applyNumberFormat="1" applyFont="1" applyFill="1" applyBorder="1" applyAlignment="1" applyProtection="0">
      <alignment horizontal="center" vertical="bottom"/>
    </xf>
    <xf numFmtId="49" fontId="11" fillId="8" borderId="57" applyNumberFormat="1" applyFont="1" applyFill="1" applyBorder="1" applyAlignment="1" applyProtection="0">
      <alignment horizontal="center" vertical="bottom"/>
    </xf>
    <xf numFmtId="49" fontId="11" fillId="10" borderId="55" applyNumberFormat="1" applyFont="1" applyFill="1" applyBorder="1" applyAlignment="1" applyProtection="0">
      <alignment horizontal="center" vertical="bottom"/>
    </xf>
    <xf numFmtId="49" fontId="11" fillId="10" borderId="56" applyNumberFormat="1" applyFont="1" applyFill="1" applyBorder="1" applyAlignment="1" applyProtection="0">
      <alignment horizontal="center" vertical="bottom"/>
    </xf>
    <xf numFmtId="49" fontId="11" fillId="10" borderId="57" applyNumberFormat="1" applyFont="1" applyFill="1" applyBorder="1" applyAlignment="1" applyProtection="0">
      <alignment horizontal="center" vertical="bottom"/>
    </xf>
    <xf numFmtId="0" fontId="0" fillId="2" borderId="58" applyNumberFormat="0" applyFont="1" applyFill="1" applyBorder="1" applyAlignment="1" applyProtection="0">
      <alignment vertical="bottom"/>
    </xf>
    <xf numFmtId="49" fontId="0" fillId="8" borderId="59" applyNumberFormat="1" applyFont="1" applyFill="1" applyBorder="1" applyAlignment="1" applyProtection="0">
      <alignment vertical="center"/>
    </xf>
    <xf numFmtId="49" fontId="0" fillId="8" borderId="60" applyNumberFormat="1" applyFont="1" applyFill="1" applyBorder="1" applyAlignment="1" applyProtection="0">
      <alignment vertical="center"/>
    </xf>
    <xf numFmtId="12" fontId="0" fillId="8" borderId="60" applyNumberFormat="1" applyFont="1" applyFill="1" applyBorder="1" applyAlignment="1" applyProtection="0">
      <alignment vertical="center"/>
    </xf>
    <xf numFmtId="0" fontId="11" fillId="8" borderId="60" applyNumberFormat="0" applyFont="1" applyFill="1" applyBorder="1" applyAlignment="1" applyProtection="0">
      <alignment horizontal="center" vertical="center"/>
    </xf>
    <xf numFmtId="0" fontId="11" fillId="8" borderId="61" applyNumberFormat="0" applyFont="1" applyFill="1" applyBorder="1" applyAlignment="1" applyProtection="0">
      <alignment horizontal="center" vertical="center"/>
    </xf>
    <xf numFmtId="0" fontId="0" fillId="2" borderId="25" applyNumberFormat="0" applyFont="1" applyFill="1" applyBorder="1" applyAlignment="1" applyProtection="0">
      <alignment vertical="bottom"/>
    </xf>
    <xf numFmtId="0" fontId="11" fillId="8" borderId="52" applyNumberFormat="1" applyFont="1" applyFill="1" applyBorder="1" applyAlignment="1" applyProtection="0">
      <alignment horizontal="center" vertical="bottom"/>
    </xf>
    <xf numFmtId="59" fontId="11" fillId="8" borderId="52" applyNumberFormat="1" applyFont="1" applyFill="1" applyBorder="1" applyAlignment="1" applyProtection="0">
      <alignment horizontal="center" vertical="bottom"/>
    </xf>
    <xf numFmtId="59" fontId="11" fillId="9" borderId="52" applyNumberFormat="1" applyFont="1" applyFill="1" applyBorder="1" applyAlignment="1" applyProtection="0">
      <alignment horizontal="center" vertical="bottom"/>
    </xf>
    <xf numFmtId="1" fontId="11" fillId="8" borderId="52" applyNumberFormat="1" applyFont="1" applyFill="1" applyBorder="1" applyAlignment="1" applyProtection="0">
      <alignment horizontal="center" vertical="bottom"/>
    </xf>
    <xf numFmtId="2" fontId="11" fillId="8" borderId="52" applyNumberFormat="1" applyFont="1" applyFill="1" applyBorder="1" applyAlignment="1" applyProtection="0">
      <alignment horizontal="center" vertical="bottom"/>
    </xf>
    <xf numFmtId="0" fontId="0" fillId="2" borderId="62" applyNumberFormat="0" applyFont="1" applyFill="1" applyBorder="1" applyAlignment="1" applyProtection="0">
      <alignment vertical="bottom"/>
    </xf>
    <xf numFmtId="0" fontId="11" fillId="10" borderId="52" applyNumberFormat="1" applyFont="1" applyFill="1" applyBorder="1" applyAlignment="1" applyProtection="0">
      <alignment horizontal="center" vertical="bottom"/>
    </xf>
    <xf numFmtId="59" fontId="11" fillId="10" borderId="52" applyNumberFormat="1" applyFont="1" applyFill="1" applyBorder="1" applyAlignment="1" applyProtection="0">
      <alignment horizontal="center" vertical="bottom"/>
    </xf>
    <xf numFmtId="1" fontId="11" fillId="10" borderId="52" applyNumberFormat="1" applyFont="1" applyFill="1" applyBorder="1" applyAlignment="1" applyProtection="0">
      <alignment horizontal="center" vertical="bottom"/>
    </xf>
    <xf numFmtId="2" fontId="11" fillId="10" borderId="52" applyNumberFormat="1" applyFont="1" applyFill="1" applyBorder="1" applyAlignment="1" applyProtection="0">
      <alignment horizontal="center" vertical="bottom"/>
    </xf>
    <xf numFmtId="12" fontId="0" fillId="9" borderId="55" applyNumberFormat="1" applyFont="1" applyFill="1" applyBorder="1" applyAlignment="1" applyProtection="0">
      <alignment vertical="bottom"/>
    </xf>
    <xf numFmtId="0" fontId="0" fillId="9" borderId="56" applyNumberFormat="1" applyFont="1" applyFill="1" applyBorder="1" applyAlignment="1" applyProtection="0">
      <alignment vertical="bottom"/>
    </xf>
    <xf numFmtId="49" fontId="0" fillId="9" borderId="56" applyNumberFormat="1" applyFont="1" applyFill="1" applyBorder="1" applyAlignment="1" applyProtection="0">
      <alignment vertical="bottom"/>
    </xf>
    <xf numFmtId="1" fontId="0" fillId="2" borderId="56" applyNumberFormat="1" applyFont="1" applyFill="1" applyBorder="1" applyAlignment="1" applyProtection="0">
      <alignment vertical="bottom"/>
    </xf>
    <xf numFmtId="2" fontId="11" fillId="2" borderId="56" applyNumberFormat="1" applyFont="1" applyFill="1" applyBorder="1" applyAlignment="1" applyProtection="0">
      <alignment horizontal="center" vertical="bottom"/>
    </xf>
    <xf numFmtId="0" fontId="11" fillId="2" borderId="57" applyNumberFormat="1" applyFont="1" applyFill="1" applyBorder="1" applyAlignment="1" applyProtection="0">
      <alignment horizontal="center" vertical="bottom"/>
    </xf>
    <xf numFmtId="0" fontId="11" fillId="2" borderId="54" applyNumberFormat="0" applyFont="1" applyFill="1" applyBorder="1" applyAlignment="1" applyProtection="0">
      <alignment horizontal="center" vertical="bottom"/>
    </xf>
    <xf numFmtId="0" fontId="11" fillId="8" borderId="62" applyNumberFormat="1" applyFont="1" applyFill="1" applyBorder="1" applyAlignment="1" applyProtection="0">
      <alignment horizontal="center" vertical="bottom"/>
    </xf>
    <xf numFmtId="59" fontId="11" fillId="8" borderId="62" applyNumberFormat="1" applyFont="1" applyFill="1" applyBorder="1" applyAlignment="1" applyProtection="0">
      <alignment horizontal="center" vertical="bottom"/>
    </xf>
    <xf numFmtId="59" fontId="11" fillId="9" borderId="62" applyNumberFormat="1" applyFont="1" applyFill="1" applyBorder="1" applyAlignment="1" applyProtection="0">
      <alignment horizontal="center" vertical="bottom"/>
    </xf>
    <xf numFmtId="1" fontId="11" fillId="8" borderId="62" applyNumberFormat="1" applyFont="1" applyFill="1" applyBorder="1" applyAlignment="1" applyProtection="0">
      <alignment horizontal="center" vertical="bottom"/>
    </xf>
    <xf numFmtId="2" fontId="11" fillId="8" borderId="62" applyNumberFormat="1" applyFont="1" applyFill="1" applyBorder="1" applyAlignment="1" applyProtection="0">
      <alignment horizontal="center" vertical="bottom"/>
    </xf>
    <xf numFmtId="0" fontId="11" fillId="10" borderId="62" applyNumberFormat="1" applyFont="1" applyFill="1" applyBorder="1" applyAlignment="1" applyProtection="0">
      <alignment horizontal="center" vertical="bottom"/>
    </xf>
    <xf numFmtId="59" fontId="11" fillId="10" borderId="62" applyNumberFormat="1" applyFont="1" applyFill="1" applyBorder="1" applyAlignment="1" applyProtection="0">
      <alignment horizontal="center" vertical="bottom"/>
    </xf>
    <xf numFmtId="1" fontId="11" fillId="10" borderId="62" applyNumberFormat="1" applyFont="1" applyFill="1" applyBorder="1" applyAlignment="1" applyProtection="0">
      <alignment horizontal="center" vertical="bottom"/>
    </xf>
    <xf numFmtId="2" fontId="11" fillId="10" borderId="62" applyNumberFormat="1" applyFont="1" applyFill="1" applyBorder="1" applyAlignment="1" applyProtection="0">
      <alignment horizontal="center" vertical="bottom"/>
    </xf>
    <xf numFmtId="0" fontId="0" fillId="2" borderId="63" applyNumberFormat="0" applyFont="1" applyFill="1" applyBorder="1" applyAlignment="1" applyProtection="0">
      <alignment vertical="bottom"/>
    </xf>
    <xf numFmtId="0" fontId="0" fillId="2" borderId="33" applyNumberFormat="0" applyFont="1" applyFill="1" applyBorder="1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49" fontId="11" fillId="2" borderId="7" applyNumberFormat="1" applyFont="1" applyFill="1" applyBorder="1" applyAlignment="1" applyProtection="0">
      <alignment horizontal="center" vertical="bottom"/>
    </xf>
    <xf numFmtId="49" fontId="0" fillId="8" borderId="64" applyNumberFormat="1" applyFont="1" applyFill="1" applyBorder="1" applyAlignment="1" applyProtection="0">
      <alignment vertical="bottom"/>
    </xf>
    <xf numFmtId="0" fontId="0" fillId="9" borderId="64" applyNumberFormat="1" applyFont="1" applyFill="1" applyBorder="1" applyAlignment="1" applyProtection="0">
      <alignment vertical="bottom"/>
    </xf>
    <xf numFmtId="49" fontId="13" fillId="2" borderId="7" applyNumberFormat="1" applyFont="1" applyFill="1" applyBorder="1" applyAlignment="1" applyProtection="0">
      <alignment horizontal="center" vertical="bottom"/>
    </xf>
    <xf numFmtId="0" fontId="13" fillId="2" borderId="7" applyNumberFormat="0" applyFont="1" applyFill="1" applyBorder="1" applyAlignment="1" applyProtection="0">
      <alignment horizontal="center" vertical="bottom"/>
    </xf>
    <xf numFmtId="0" fontId="0" fillId="2" borderId="65" applyNumberFormat="0" applyFont="1" applyFill="1" applyBorder="1" applyAlignment="1" applyProtection="0">
      <alignment vertical="bottom"/>
    </xf>
    <xf numFmtId="49" fontId="10" fillId="2" borderId="7" applyNumberFormat="1" applyFont="1" applyFill="1" applyBorder="1" applyAlignment="1" applyProtection="0">
      <alignment horizontal="center" vertical="bottom"/>
    </xf>
    <xf numFmtId="0" fontId="11" fillId="2" borderId="7" applyNumberFormat="0" applyFont="1" applyFill="1" applyBorder="1" applyAlignment="1" applyProtection="0">
      <alignment horizontal="left" vertical="bottom"/>
    </xf>
    <xf numFmtId="2" fontId="25" fillId="2" borderId="7" applyNumberFormat="1" applyFont="1" applyFill="1" applyBorder="1" applyAlignment="1" applyProtection="0">
      <alignment horizontal="center" vertical="bottom"/>
    </xf>
    <xf numFmtId="0" fontId="11" fillId="2" borderId="7" applyNumberFormat="0" applyFont="1" applyFill="1" applyBorder="1" applyAlignment="1" applyProtection="0">
      <alignment horizontal="center" vertical="bottom"/>
    </xf>
    <xf numFmtId="0" fontId="25" fillId="2" borderId="7" applyNumberFormat="0" applyFont="1" applyFill="1" applyBorder="1" applyAlignment="1" applyProtection="0">
      <alignment vertical="bottom"/>
    </xf>
    <xf numFmtId="1" fontId="25" fillId="2" borderId="7" applyNumberFormat="1" applyFont="1" applyFill="1" applyBorder="1" applyAlignment="1" applyProtection="0">
      <alignment vertical="bottom"/>
    </xf>
    <xf numFmtId="0" fontId="10" fillId="2" borderId="7" applyNumberFormat="0" applyFont="1" applyFill="1" applyBorder="1" applyAlignment="1" applyProtection="0">
      <alignment vertical="bottom"/>
    </xf>
    <xf numFmtId="0" fontId="26" fillId="2" borderId="7" applyNumberFormat="0" applyFont="1" applyFill="1" applyBorder="1" applyAlignment="1" applyProtection="0">
      <alignment horizontal="left" vertical="bottom"/>
    </xf>
    <xf numFmtId="60" fontId="26" fillId="2" borderId="7" applyNumberFormat="1" applyFont="1" applyFill="1" applyBorder="1" applyAlignment="1" applyProtection="0">
      <alignment horizontal="left" vertical="bottom"/>
    </xf>
    <xf numFmtId="2" fontId="26" fillId="2" borderId="7" applyNumberFormat="1" applyFont="1" applyFill="1" applyBorder="1" applyAlignment="1" applyProtection="0">
      <alignment horizontal="left" vertical="bottom"/>
    </xf>
    <xf numFmtId="0" fontId="24" fillId="2" borderId="7" applyNumberFormat="0" applyFont="1" applyFill="1" applyBorder="1" applyAlignment="1" applyProtection="0">
      <alignment horizontal="center" vertical="bottom"/>
    </xf>
    <xf numFmtId="59" fontId="0" fillId="2" borderId="7" applyNumberFormat="1" applyFont="1" applyFill="1" applyBorder="1" applyAlignment="1" applyProtection="0">
      <alignment vertical="bottom"/>
    </xf>
    <xf numFmtId="1" fontId="0" fillId="2" borderId="7" applyNumberFormat="1" applyFont="1" applyFill="1" applyBorder="1" applyAlignment="1" applyProtection="0">
      <alignment vertical="bottom"/>
    </xf>
    <xf numFmtId="2" fontId="0" fillId="2" borderId="7" applyNumberFormat="1" applyFont="1" applyFill="1" applyBorder="1" applyAlignment="1" applyProtection="0">
      <alignment vertical="bottom"/>
    </xf>
    <xf numFmtId="1" fontId="11" fillId="2" borderId="7" applyNumberFormat="1" applyFont="1" applyFill="1" applyBorder="1" applyAlignment="1" applyProtection="0">
      <alignment horizontal="center" vertical="bottom"/>
    </xf>
    <xf numFmtId="49" fontId="0" fillId="2" borderId="7" applyNumberFormat="1" applyFont="1" applyFill="1" applyBorder="1" applyAlignment="1" applyProtection="0">
      <alignment vertical="bottom"/>
    </xf>
    <xf numFmtId="0" fontId="11" fillId="2" borderId="7" applyNumberFormat="1" applyFont="1" applyFill="1" applyBorder="1" applyAlignment="1" applyProtection="0">
      <alignment horizontal="center" vertical="bottom"/>
    </xf>
    <xf numFmtId="0" fontId="0" fillId="2" borderId="7" applyNumberFormat="1" applyFont="1" applyFill="1" applyBorder="1" applyAlignment="1" applyProtection="0">
      <alignment vertical="bottom"/>
    </xf>
    <xf numFmtId="59" fontId="11" fillId="2" borderId="7" applyNumberFormat="1" applyFont="1" applyFill="1" applyBorder="1" applyAlignment="1" applyProtection="0">
      <alignment horizontal="center" vertical="bottom"/>
    </xf>
    <xf numFmtId="0" fontId="11" fillId="8" borderId="66" applyNumberFormat="1" applyFont="1" applyFill="1" applyBorder="1" applyAlignment="1" applyProtection="0">
      <alignment horizontal="center" vertical="bottom"/>
    </xf>
    <xf numFmtId="59" fontId="11" fillId="8" borderId="66" applyNumberFormat="1" applyFont="1" applyFill="1" applyBorder="1" applyAlignment="1" applyProtection="0">
      <alignment horizontal="center" vertical="bottom"/>
    </xf>
    <xf numFmtId="1" fontId="11" fillId="8" borderId="66" applyNumberFormat="1" applyFont="1" applyFill="1" applyBorder="1" applyAlignment="1" applyProtection="0">
      <alignment horizontal="center" vertical="bottom"/>
    </xf>
    <xf numFmtId="2" fontId="11" fillId="8" borderId="66" applyNumberFormat="1" applyFont="1" applyFill="1" applyBorder="1" applyAlignment="1" applyProtection="0">
      <alignment horizontal="center" vertical="bottom"/>
    </xf>
    <xf numFmtId="0" fontId="11" fillId="10" borderId="66" applyNumberFormat="1" applyFont="1" applyFill="1" applyBorder="1" applyAlignment="1" applyProtection="0">
      <alignment horizontal="center" vertical="bottom"/>
    </xf>
    <xf numFmtId="59" fontId="11" fillId="10" borderId="66" applyNumberFormat="1" applyFont="1" applyFill="1" applyBorder="1" applyAlignment="1" applyProtection="0">
      <alignment horizontal="center" vertical="bottom"/>
    </xf>
    <xf numFmtId="59" fontId="11" fillId="9" borderId="66" applyNumberFormat="1" applyFont="1" applyFill="1" applyBorder="1" applyAlignment="1" applyProtection="0">
      <alignment horizontal="center" vertical="bottom"/>
    </xf>
    <xf numFmtId="1" fontId="11" fillId="10" borderId="66" applyNumberFormat="1" applyFont="1" applyFill="1" applyBorder="1" applyAlignment="1" applyProtection="0">
      <alignment horizontal="center" vertical="bottom"/>
    </xf>
    <xf numFmtId="2" fontId="11" fillId="10" borderId="66" applyNumberFormat="1" applyFont="1" applyFill="1" applyBorder="1" applyAlignment="1" applyProtection="0">
      <alignment horizontal="center" vertical="bottom"/>
    </xf>
    <xf numFmtId="0" fontId="0" fillId="2" borderId="24" applyNumberFormat="0" applyFont="1" applyFill="1" applyBorder="1" applyAlignment="1" applyProtection="0">
      <alignment vertical="bottom"/>
    </xf>
    <xf numFmtId="0" fontId="0" fillId="2" borderId="67" applyNumberFormat="0" applyFont="1" applyFill="1" applyBorder="1" applyAlignment="1" applyProtection="0">
      <alignment vertical="bottom"/>
    </xf>
    <xf numFmtId="59" fontId="0" fillId="2" borderId="19" applyNumberFormat="1" applyFont="1" applyFill="1" applyBorder="1" applyAlignment="1" applyProtection="0">
      <alignment vertical="bottom"/>
    </xf>
    <xf numFmtId="1" fontId="0" fillId="2" borderId="19" applyNumberFormat="1" applyFont="1" applyFill="1" applyBorder="1" applyAlignment="1" applyProtection="0">
      <alignment vertical="bottom"/>
    </xf>
    <xf numFmtId="2" fontId="0" fillId="2" borderId="19" applyNumberFormat="1" applyFont="1" applyFill="1" applyBorder="1" applyAlignment="1" applyProtection="0">
      <alignment vertical="bottom"/>
    </xf>
    <xf numFmtId="1" fontId="11" fillId="2" borderId="19" applyNumberFormat="1" applyFont="1" applyFill="1" applyBorder="1" applyAlignment="1" applyProtection="0">
      <alignment horizontal="center" vertical="bottom"/>
    </xf>
    <xf numFmtId="0" fontId="11" fillId="2" borderId="19" applyNumberFormat="0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26" fillId="2" borderId="3" applyNumberFormat="1" applyFont="1" applyFill="1" applyBorder="1" applyAlignment="1" applyProtection="0">
      <alignment vertical="bottom"/>
    </xf>
    <xf numFmtId="0" fontId="26" fillId="2" borderId="3" applyNumberFormat="1" applyFont="1" applyFill="1" applyBorder="1" applyAlignment="1" applyProtection="0">
      <alignment vertical="bottom"/>
    </xf>
    <xf numFmtId="49" fontId="26" fillId="2" borderId="7" applyNumberFormat="1" applyFont="1" applyFill="1" applyBorder="1" applyAlignment="1" applyProtection="0">
      <alignment vertical="bottom"/>
    </xf>
    <xf numFmtId="0" fontId="26" fillId="2" borderId="44" applyNumberFormat="1" applyFont="1" applyFill="1" applyBorder="1" applyAlignment="1" applyProtection="0">
      <alignment vertical="bottom"/>
    </xf>
    <xf numFmtId="49" fontId="21" fillId="2" borderId="45" applyNumberFormat="1" applyFont="1" applyFill="1" applyBorder="1" applyAlignment="1" applyProtection="0">
      <alignment horizontal="center" vertical="center"/>
    </xf>
    <xf numFmtId="0" fontId="21" fillId="2" borderId="30" applyNumberFormat="0" applyFont="1" applyFill="1" applyBorder="1" applyAlignment="1" applyProtection="0">
      <alignment horizontal="center" vertical="center"/>
    </xf>
    <xf numFmtId="0" fontId="21" fillId="2" borderId="46" applyNumberFormat="0" applyFont="1" applyFill="1" applyBorder="1" applyAlignment="1" applyProtection="0">
      <alignment horizontal="center" vertical="center"/>
    </xf>
    <xf numFmtId="49" fontId="24" fillId="2" borderId="45" applyNumberFormat="1" applyFont="1" applyFill="1" applyBorder="1" applyAlignment="1" applyProtection="0">
      <alignment horizontal="center" vertical="center"/>
    </xf>
    <xf numFmtId="0" fontId="24" fillId="2" borderId="46" applyNumberFormat="0" applyFont="1" applyFill="1" applyBorder="1" applyAlignment="1" applyProtection="0">
      <alignment horizontal="center" vertical="center"/>
    </xf>
    <xf numFmtId="0" fontId="0" fillId="2" borderId="48" applyNumberFormat="0" applyFont="1" applyFill="1" applyBorder="1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0" fontId="26" fillId="2" borderId="7" applyNumberFormat="0" applyFont="1" applyFill="1" applyBorder="1" applyAlignment="1" applyProtection="0">
      <alignment vertical="bottom"/>
    </xf>
    <xf numFmtId="0" fontId="26" fillId="2" borderId="44" applyNumberFormat="0" applyFont="1" applyFill="1" applyBorder="1" applyAlignment="1" applyProtection="0">
      <alignment vertical="bottom"/>
    </xf>
    <xf numFmtId="0" fontId="21" fillId="2" borderId="49" applyNumberFormat="0" applyFont="1" applyFill="1" applyBorder="1" applyAlignment="1" applyProtection="0">
      <alignment horizontal="center" vertical="center"/>
    </xf>
    <xf numFmtId="0" fontId="21" fillId="2" borderId="29" applyNumberFormat="0" applyFont="1" applyFill="1" applyBorder="1" applyAlignment="1" applyProtection="0">
      <alignment horizontal="center" vertical="center"/>
    </xf>
    <xf numFmtId="0" fontId="21" fillId="2" borderId="50" applyNumberFormat="0" applyFont="1" applyFill="1" applyBorder="1" applyAlignment="1" applyProtection="0">
      <alignment horizontal="center" vertical="center"/>
    </xf>
    <xf numFmtId="49" fontId="26" fillId="2" borderId="44" applyNumberFormat="1" applyFont="1" applyFill="1" applyBorder="1" applyAlignment="1" applyProtection="0">
      <alignment vertical="bottom"/>
    </xf>
    <xf numFmtId="2" fontId="0" fillId="2" borderId="54" applyNumberFormat="1" applyFont="1" applyFill="1" applyBorder="1" applyAlignment="1" applyProtection="0">
      <alignment vertical="bottom"/>
    </xf>
    <xf numFmtId="1" fontId="26" fillId="2" borderId="7" applyNumberFormat="1" applyFont="1" applyFill="1" applyBorder="1" applyAlignment="1" applyProtection="0">
      <alignment vertical="bottom"/>
    </xf>
    <xf numFmtId="2" fontId="26" fillId="2" borderId="7" applyNumberFormat="1" applyFont="1" applyFill="1" applyBorder="1" applyAlignment="1" applyProtection="0">
      <alignment vertical="bottom"/>
    </xf>
    <xf numFmtId="1" fontId="0" fillId="11" borderId="30" applyNumberFormat="1" applyFont="1" applyFill="1" applyBorder="1" applyAlignment="1" applyProtection="0">
      <alignment vertical="bottom"/>
    </xf>
    <xf numFmtId="2" fontId="0" fillId="11" borderId="30" applyNumberFormat="1" applyFont="1" applyFill="1" applyBorder="1" applyAlignment="1" applyProtection="0">
      <alignment vertical="bottom"/>
    </xf>
    <xf numFmtId="1" fontId="0" fillId="12" borderId="30" applyNumberFormat="1" applyFont="1" applyFill="1" applyBorder="1" applyAlignment="1" applyProtection="0">
      <alignment vertical="bottom"/>
    </xf>
    <xf numFmtId="2" fontId="0" fillId="12" borderId="30" applyNumberFormat="1" applyFont="1" applyFill="1" applyBorder="1" applyAlignment="1" applyProtection="0">
      <alignment vertical="bottom"/>
    </xf>
    <xf numFmtId="2" fontId="0" fillId="12" borderId="68" applyNumberFormat="1" applyFont="1" applyFill="1" applyBorder="1" applyAlignment="1" applyProtection="0">
      <alignment vertical="bottom"/>
    </xf>
    <xf numFmtId="1" fontId="11" fillId="2" borderId="56" applyNumberFormat="1" applyFont="1" applyFill="1" applyBorder="1" applyAlignment="1" applyProtection="0">
      <alignment horizontal="center" vertical="bottom"/>
    </xf>
    <xf numFmtId="1" fontId="11" fillId="2" borderId="57" applyNumberFormat="1" applyFont="1" applyFill="1" applyBorder="1" applyAlignment="1" applyProtection="0">
      <alignment horizontal="center" vertical="bottom"/>
    </xf>
    <xf numFmtId="0" fontId="0" fillId="11" borderId="7" applyNumberFormat="1" applyFont="1" applyFill="1" applyBorder="1" applyAlignment="1" applyProtection="0">
      <alignment vertical="bottom"/>
    </xf>
    <xf numFmtId="1" fontId="0" fillId="11" borderId="7" applyNumberFormat="1" applyFont="1" applyFill="1" applyBorder="1" applyAlignment="1" applyProtection="0">
      <alignment vertical="bottom"/>
    </xf>
    <xf numFmtId="2" fontId="0" fillId="11" borderId="7" applyNumberFormat="1" applyFont="1" applyFill="1" applyBorder="1" applyAlignment="1" applyProtection="0">
      <alignment vertical="bottom"/>
    </xf>
    <xf numFmtId="0" fontId="0" fillId="12" borderId="7" applyNumberFormat="1" applyFont="1" applyFill="1" applyBorder="1" applyAlignment="1" applyProtection="0">
      <alignment vertical="bottom"/>
    </xf>
    <xf numFmtId="1" fontId="0" fillId="12" borderId="7" applyNumberFormat="1" applyFont="1" applyFill="1" applyBorder="1" applyAlignment="1" applyProtection="0">
      <alignment vertical="bottom"/>
    </xf>
    <xf numFmtId="2" fontId="0" fillId="12" borderId="7" applyNumberFormat="1" applyFont="1" applyFill="1" applyBorder="1" applyAlignment="1" applyProtection="0">
      <alignment vertical="bottom"/>
    </xf>
    <xf numFmtId="2" fontId="0" fillId="12" borderId="8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  <rgbColor rgb="fff2f2f2"/>
      <rgbColor rgb="ffdeeaf6"/>
      <rgbColor rgb="ff223962"/>
      <rgbColor rgb="ffdeebf7"/>
      <rgbColor rgb="ff808080"/>
      <rgbColor rgb="ffdd0806"/>
      <rgbColor rgb="ff90713a"/>
      <rgbColor rgb="ff666699"/>
      <rgbColor rgb="ff33cccc"/>
      <rgbColor rgb="ff006411"/>
      <rgbColor rgb="ffff0000"/>
      <rgbColor rgb="ffc0c0c0"/>
      <rgbColor rgb="ffffff00"/>
      <rgbColor rgb="fff4b083"/>
      <rgbColor rgb="ffccccff"/>
      <rgbColor rgb="ffa9cd9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5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500" u="none">
                <a:solidFill>
                  <a:srgbClr val="000000"/>
                </a:solidFill>
                <a:latin typeface="Arial"/>
              </a:rPr>
              <a:t>H&amp;P MODEL</a:t>
            </a:r>
          </a:p>
        </c:rich>
      </c:tx>
      <c:layout>
        <c:manualLayout>
          <c:xMode val="edge"/>
          <c:yMode val="edge"/>
          <c:x val="0.421667"/>
          <c:y val="0"/>
          <c:w val="0.156667"/>
          <c:h val="0.09246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55641"/>
          <c:y val="0.092463"/>
          <c:w val="0.839359"/>
          <c:h val="0.766829"/>
        </c:manualLayout>
      </c:layout>
      <c:scatterChart>
        <c:scatterStyle val="lineMarker"/>
        <c:varyColors val="0"/>
        <c:ser>
          <c:idx val="0"/>
          <c:order val="0"/>
          <c:tx>
            <c:v>Series3</c:v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marker>
            <c:symbol val="triangle"/>
            <c:size val="4"/>
            <c:spPr>
              <a:solidFill>
                <a:schemeClr val="accent3"/>
              </a:solidFill>
              <a:ln w="6350" cap="flat">
                <a:solidFill>
                  <a:schemeClr val="accent3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01'!$G$58:$G$60</c:f>
              <c:numCache>
                <c:ptCount val="3"/>
                <c:pt idx="0">
                  <c:v>856.040000</c:v>
                </c:pt>
                <c:pt idx="1">
                  <c:v>159.470000</c:v>
                </c:pt>
                <c:pt idx="2">
                  <c:v>174.230000</c:v>
                </c:pt>
              </c:numCache>
            </c:numRef>
          </c:yVal>
          <c:smooth val="0"/>
        </c:ser>
        <c:ser>
          <c:idx val="1"/>
          <c:order val="1"/>
          <c:tx>
            <c:v>AJUSTADO</c:v>
          </c:tx>
          <c:spPr>
            <a:solidFill>
              <a:schemeClr val="accent4"/>
            </a:solidFill>
            <a:ln w="12700" cap="flat">
              <a:noFill/>
              <a:miter lim="400000"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6350" cap="flat">
                <a:solidFill>
                  <a:schemeClr val="accent4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01'!$F$63:$F$65</c:f>
              <c:numCache>
                <c:ptCount val="3"/>
                <c:pt idx="0">
                  <c:v>210.694868</c:v>
                </c:pt>
                <c:pt idx="1">
                  <c:v>201.281608</c:v>
                </c:pt>
                <c:pt idx="2">
                  <c:v>233.733771</c:v>
                </c:pt>
              </c:numCache>
            </c:numRef>
          </c:yVal>
          <c:smooth val="0"/>
        </c:ser>
        <c:ser>
          <c:idx val="2"/>
          <c:order val="2"/>
          <c:tx>
            <c:v>Series1</c:v>
          </c:tx>
          <c:spPr>
            <a:solidFill>
              <a:srgbClr val="DD0806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8"/>
            <c:spPr>
              <a:solidFill>
                <a:srgbClr val="DD0806"/>
              </a:solidFill>
              <a:ln w="6350" cap="flat">
                <a:solidFill>
                  <a:srgbClr val="DD0806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y = 6.5875x-4.0781
R² = 0.0299</c:name>
            <c:spPr>
              <a:noFill/>
              <a:ln w="6350" cap="flat">
                <a:solidFill>
                  <a:srgbClr val="000000"/>
                </a:solidFill>
                <a:prstDash val="solid"/>
                <a:miter lim="800000"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numFmt formatCode="General" sourceLinked="0"/>
              <c:tx>
                <c:rich>
                  <a:bodyPr rot="0"/>
                  <a:lstStyle/>
                  <a:p>
                    <a:pPr>
                      <a:defRPr b="0" i="0" strike="noStrike" sz="1100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y = 6.5875x</a:t>
                    </a:r>
                    <a:r>
                      <a:rPr b="0" baseline="32909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-4.0781
</a:t>
                    </a: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R² = 0.0299</a:t>
                    </a:r>
                  </a:p>
                </c:rich>
              </c:tx>
            </c:trendlineLbl>
          </c:trendline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01'!$G$58:$G$60</c:f>
              <c:numCache>
                <c:ptCount val="3"/>
                <c:pt idx="0">
                  <c:v>856.040000</c:v>
                </c:pt>
                <c:pt idx="1">
                  <c:v>159.470000</c:v>
                </c:pt>
                <c:pt idx="2">
                  <c:v>174.230000</c:v>
                </c:pt>
              </c:numCache>
            </c:numRef>
          </c:yVal>
          <c:smooth val="0"/>
        </c:ser>
        <c:ser>
          <c:idx val="3"/>
          <c:order val="3"/>
          <c:tx>
            <c:v>AJUSTADO</c:v>
          </c:tx>
          <c:spPr>
            <a:solidFill>
              <a:schemeClr val="accent5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6350" cap="flat">
                <a:solidFill>
                  <a:schemeClr val="accent5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01'!$F$63:$F$65</c:f>
              <c:numCache>
                <c:ptCount val="3"/>
                <c:pt idx="0">
                  <c:v>210.694868</c:v>
                </c:pt>
                <c:pt idx="1">
                  <c:v>201.281608</c:v>
                </c:pt>
                <c:pt idx="2">
                  <c:v>233.733771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logBase val="10"/>
          <c:orientation val="minMax"/>
          <c:max val="0.5"/>
          <c:min val="0.3"/>
        </c:scaling>
        <c:delete val="0"/>
        <c:axPos val="b"/>
        <c:min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inorGridlines>
        <c:title>
          <c:tx>
            <c:rich>
              <a:bodyPr rot="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Factor HP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5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</c:valAx>
      <c:valAx>
        <c:axId val="2094734553"/>
        <c:scaling>
          <c:logBase val="10"/>
          <c:orientation val="minMax"/>
          <c:max val="1000"/>
          <c:min val="10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VPP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3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DEEBF7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Vibración Vs. Distancia</a:t>
            </a:r>
          </a:p>
        </c:rich>
      </c:tx>
      <c:layout>
        <c:manualLayout>
          <c:xMode val="edge"/>
          <c:yMode val="edge"/>
          <c:x val="0.334223"/>
          <c:y val="0"/>
          <c:w val="0.331554"/>
          <c:h val="0.10749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6016"/>
          <c:y val="0.10749"/>
          <c:w val="0.870542"/>
          <c:h val="0.6478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'ABACO PPV-DIST'!$AB$2</c:f>
              <c:strCache>
                <c:ptCount val="1"/>
                <c:pt idx="0">
                  <c:v>889.6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PPV-DIST'!$AA$5:$AA$54</c:f>
              <c:numCache>
                <c:ptCount val="50"/>
                <c:pt idx="0">
                  <c:v>40818064.763032</c:v>
                </c:pt>
                <c:pt idx="1">
                  <c:v>5144428.457414</c:v>
                </c:pt>
                <c:pt idx="2">
                  <c:v>1489570.775243</c:v>
                </c:pt>
                <c:pt idx="3">
                  <c:v>595027.020130</c:v>
                </c:pt>
                <c:pt idx="4">
                  <c:v>283983.103803</c:v>
                </c:pt>
                <c:pt idx="5">
                  <c:v>152321.986188</c:v>
                </c:pt>
                <c:pt idx="6">
                  <c:v>88869.686281</c:v>
                </c:pt>
                <c:pt idx="7">
                  <c:v>55276.970483</c:v>
                </c:pt>
                <c:pt idx="8">
                  <c:v>36164.555784</c:v>
                </c:pt>
                <c:pt idx="9">
                  <c:v>24649.715045</c:v>
                </c:pt>
                <c:pt idx="10">
                  <c:v>17380.164662</c:v>
                </c:pt>
                <c:pt idx="11">
                  <c:v>12608.510303</c:v>
                </c:pt>
                <c:pt idx="12">
                  <c:v>9371.549762</c:v>
                </c:pt>
                <c:pt idx="13">
                  <c:v>7112.808006</c:v>
                </c:pt>
                <c:pt idx="14">
                  <c:v>5497.638292</c:v>
                </c:pt>
                <c:pt idx="15">
                  <c:v>4317.699265</c:v>
                </c:pt>
                <c:pt idx="16">
                  <c:v>3439.299381</c:v>
                </c:pt>
                <c:pt idx="17">
                  <c:v>2774.332318</c:v>
                </c:pt>
                <c:pt idx="18">
                  <c:v>2263.343633</c:v>
                </c:pt>
                <c:pt idx="19">
                  <c:v>1865.356110</c:v>
                </c:pt>
                <c:pt idx="20">
                  <c:v>1551.585583</c:v>
                </c:pt>
                <c:pt idx="21">
                  <c:v>1301.462572</c:v>
                </c:pt>
                <c:pt idx="22">
                  <c:v>1100.056875</c:v>
                </c:pt>
                <c:pt idx="23">
                  <c:v>936.376268</c:v>
                </c:pt>
                <c:pt idx="24">
                  <c:v>802.221740</c:v>
                </c:pt>
                <c:pt idx="25">
                  <c:v>691.404067</c:v>
                </c:pt>
                <c:pt idx="26">
                  <c:v>599.199310</c:v>
                </c:pt>
                <c:pt idx="27">
                  <c:v>521.964907</c:v>
                </c:pt>
                <c:pt idx="28">
                  <c:v>456.865407</c:v>
                </c:pt>
                <c:pt idx="29">
                  <c:v>401.674097</c:v>
                </c:pt>
                <c:pt idx="30">
                  <c:v>354.627891</c:v>
                </c:pt>
                <c:pt idx="31">
                  <c:v>314.320037</c:v>
                </c:pt>
                <c:pt idx="32">
                  <c:v>279.620000</c:v>
                </c:pt>
                <c:pt idx="33">
                  <c:v>249.613072</c:v>
                </c:pt>
                <c:pt idx="34">
                  <c:v>223.554454</c:v>
                </c:pt>
                <c:pt idx="35">
                  <c:v>200.834062</c:v>
                </c:pt>
                <c:pt idx="36">
                  <c:v>180.949331</c:v>
                </c:pt>
                <c:pt idx="37">
                  <c:v>163.484048</c:v>
                </c:pt>
                <c:pt idx="38">
                  <c:v>148.091777</c:v>
                </c:pt>
                <c:pt idx="39">
                  <c:v>134.482771</c:v>
                </c:pt>
                <c:pt idx="40">
                  <c:v>122.413595</c:v>
                </c:pt>
                <c:pt idx="41">
                  <c:v>111.678838</c:v>
                </c:pt>
                <c:pt idx="42">
                  <c:v>102.104458</c:v>
                </c:pt>
                <c:pt idx="43">
                  <c:v>93.542414</c:v>
                </c:pt>
                <c:pt idx="44">
                  <c:v>85.866310</c:v>
                </c:pt>
                <c:pt idx="45">
                  <c:v>78.967845</c:v>
                </c:pt>
                <c:pt idx="46">
                  <c:v>72.753903</c:v>
                </c:pt>
                <c:pt idx="47">
                  <c:v>67.144165</c:v>
                </c:pt>
                <c:pt idx="48">
                  <c:v>62.069131</c:v>
                </c:pt>
                <c:pt idx="49">
                  <c:v>57.468483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'ABACO PPV-DIST'!$AL$2</c:f>
              <c:strCache>
                <c:ptCount val="1"/>
                <c:pt idx="0">
                  <c:v>495 kg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PPV-DIST'!$AK$5:$AK$54</c:f>
              <c:numCache>
                <c:ptCount val="50"/>
                <c:pt idx="0">
                  <c:v>31996727.628655</c:v>
                </c:pt>
                <c:pt idx="1">
                  <c:v>3484399.607407</c:v>
                </c:pt>
                <c:pt idx="2">
                  <c:v>885047.227337</c:v>
                </c:pt>
                <c:pt idx="3">
                  <c:v>321290.780409</c:v>
                </c:pt>
                <c:pt idx="4">
                  <c:v>143471.196109</c:v>
                </c:pt>
                <c:pt idx="5">
                  <c:v>73476.543051</c:v>
                </c:pt>
                <c:pt idx="6">
                  <c:v>41489.106335</c:v>
                </c:pt>
                <c:pt idx="7">
                  <c:v>25202.883666</c:v>
                </c:pt>
                <c:pt idx="8">
                  <c:v>16202.616300</c:v>
                </c:pt>
                <c:pt idx="9">
                  <c:v>10898.395962</c:v>
                </c:pt>
                <c:pt idx="10">
                  <c:v>7606.191299</c:v>
                </c:pt>
                <c:pt idx="11">
                  <c:v>5473.837289</c:v>
                </c:pt>
                <c:pt idx="12">
                  <c:v>4042.573845</c:v>
                </c:pt>
                <c:pt idx="13">
                  <c:v>3052.360059</c:v>
                </c:pt>
                <c:pt idx="14">
                  <c:v>2349.223635</c:v>
                </c:pt>
                <c:pt idx="15">
                  <c:v>1838.523090</c:v>
                </c:pt>
                <c:pt idx="16">
                  <c:v>1460.169519</c:v>
                </c:pt>
                <c:pt idx="17">
                  <c:v>1174.914431</c:v>
                </c:pt>
                <c:pt idx="18">
                  <c:v>956.472101</c:v>
                </c:pt>
                <c:pt idx="19">
                  <c:v>786.842262</c:v>
                </c:pt>
                <c:pt idx="20">
                  <c:v>653.450613</c:v>
                </c:pt>
                <c:pt idx="21">
                  <c:v>547.354403</c:v>
                </c:pt>
                <c:pt idx="22">
                  <c:v>462.089645</c:v>
                </c:pt>
                <c:pt idx="23">
                  <c:v>392.914664</c:v>
                </c:pt>
                <c:pt idx="24">
                  <c:v>336.304047</c:v>
                </c:pt>
                <c:pt idx="25">
                  <c:v>289.604125</c:v>
                </c:pt>
                <c:pt idx="26">
                  <c:v>250.794599</c:v>
                </c:pt>
                <c:pt idx="27">
                  <c:v>218.321165</c:v>
                </c:pt>
                <c:pt idx="28">
                  <c:v>190.976365</c:v>
                </c:pt>
                <c:pt idx="29">
                  <c:v>167.813697</c:v>
                </c:pt>
                <c:pt idx="30">
                  <c:v>148.084962</c:v>
                </c:pt>
                <c:pt idx="31">
                  <c:v>131.194070</c:v>
                </c:pt>
                <c:pt idx="32">
                  <c:v>116.662619</c:v>
                </c:pt>
                <c:pt idx="33">
                  <c:v>104.104015</c:v>
                </c:pt>
                <c:pt idx="34">
                  <c:v>93.203832</c:v>
                </c:pt>
                <c:pt idx="35">
                  <c:v>83.704778</c:v>
                </c:pt>
                <c:pt idx="36">
                  <c:v>75.395108</c:v>
                </c:pt>
                <c:pt idx="37">
                  <c:v>68.099612</c:v>
                </c:pt>
                <c:pt idx="38">
                  <c:v>61.672571</c:v>
                </c:pt>
                <c:pt idx="39">
                  <c:v>55.992201</c:v>
                </c:pt>
                <c:pt idx="40">
                  <c:v>50.956255</c:v>
                </c:pt>
                <c:pt idx="41">
                  <c:v>46.478510</c:v>
                </c:pt>
                <c:pt idx="42">
                  <c:v>42.485956</c:v>
                </c:pt>
                <c:pt idx="43">
                  <c:v>38.916523</c:v>
                </c:pt>
                <c:pt idx="44">
                  <c:v>35.717245</c:v>
                </c:pt>
                <c:pt idx="45">
                  <c:v>32.842759</c:v>
                </c:pt>
                <c:pt idx="46">
                  <c:v>30.254080</c:v>
                </c:pt>
                <c:pt idx="47">
                  <c:v>27.917597</c:v>
                </c:pt>
                <c:pt idx="48">
                  <c:v>25.804237</c:v>
                </c:pt>
                <c:pt idx="49">
                  <c:v>23.888775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'ABACO PPV-DIST'!$AV$2</c:f>
              <c:strCache>
                <c:ptCount val="1"/>
                <c:pt idx="0">
                  <c:v>297 kg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PPV-DIST'!$AO$5:$AO$54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PPV-DIST'!$AU$5:$AU$54</c:f>
              <c:numCache>
                <c:ptCount val="50"/>
                <c:pt idx="0">
                  <c:v>22192790.568185</c:v>
                </c:pt>
                <c:pt idx="1">
                  <c:v>2068434.256194</c:v>
                </c:pt>
                <c:pt idx="2">
                  <c:v>478756.190842</c:v>
                </c:pt>
                <c:pt idx="3">
                  <c:v>165246.186964</c:v>
                </c:pt>
                <c:pt idx="4">
                  <c:v>71699.652891</c:v>
                </c:pt>
                <c:pt idx="5">
                  <c:v>36083.858882</c:v>
                </c:pt>
                <c:pt idx="6">
                  <c:v>20146.692692</c:v>
                </c:pt>
                <c:pt idx="7">
                  <c:v>12145.134138</c:v>
                </c:pt>
                <c:pt idx="8">
                  <c:v>7765.951432</c:v>
                </c:pt>
                <c:pt idx="9">
                  <c:v>5203.087184</c:v>
                </c:pt>
                <c:pt idx="10">
                  <c:v>3620.597490</c:v>
                </c:pt>
                <c:pt idx="11">
                  <c:v>2599.655201</c:v>
                </c:pt>
                <c:pt idx="12">
                  <c:v>1916.483658</c:v>
                </c:pt>
                <c:pt idx="13">
                  <c:v>1444.981394</c:v>
                </c:pt>
                <c:pt idx="14">
                  <c:v>1110.829192</c:v>
                </c:pt>
                <c:pt idx="15">
                  <c:v>868.516287</c:v>
                </c:pt>
                <c:pt idx="16">
                  <c:v>689.235591</c:v>
                </c:pt>
                <c:pt idx="17">
                  <c:v>554.218569</c:v>
                </c:pt>
                <c:pt idx="18">
                  <c:v>450.921983</c:v>
                </c:pt>
                <c:pt idx="19">
                  <c:v>370.771631</c:v>
                </c:pt>
                <c:pt idx="20">
                  <c:v>307.786998</c:v>
                </c:pt>
                <c:pt idx="21">
                  <c:v>257.720336</c:v>
                </c:pt>
                <c:pt idx="22">
                  <c:v>217.504759</c:v>
                </c:pt>
                <c:pt idx="23">
                  <c:v>184.892755</c:v>
                </c:pt>
                <c:pt idx="24">
                  <c:v>158.214751</c:v>
                </c:pt>
                <c:pt idx="25">
                  <c:v>136.214967</c:v>
                </c:pt>
                <c:pt idx="26">
                  <c:v>117.937994</c:v>
                </c:pt>
                <c:pt idx="27">
                  <c:v>102.649230</c:v>
                </c:pt>
                <c:pt idx="28">
                  <c:v>89.778311</c:v>
                </c:pt>
                <c:pt idx="29">
                  <c:v>78.878349</c:v>
                </c:pt>
                <c:pt idx="30">
                  <c:v>69.596240</c:v>
                </c:pt>
                <c:pt idx="31">
                  <c:v>61.650775</c:v>
                </c:pt>
                <c:pt idx="32">
                  <c:v>54.816344</c:v>
                </c:pt>
                <c:pt idx="33">
                  <c:v>48.910693</c:v>
                </c:pt>
                <c:pt idx="34">
                  <c:v>43.785633</c:v>
                </c:pt>
                <c:pt idx="35">
                  <c:v>39.319935</c:v>
                </c:pt>
                <c:pt idx="36">
                  <c:v>35.413854</c:v>
                </c:pt>
                <c:pt idx="37">
                  <c:v>31.984877</c:v>
                </c:pt>
                <c:pt idx="38">
                  <c:v>28.964389</c:v>
                </c:pt>
                <c:pt idx="39">
                  <c:v>26.295062</c:v>
                </c:pt>
                <c:pt idx="40">
                  <c:v>23.928768</c:v>
                </c:pt>
                <c:pt idx="41">
                  <c:v>21.824931</c:v>
                </c:pt>
                <c:pt idx="42">
                  <c:v>19.949199</c:v>
                </c:pt>
                <c:pt idx="43">
                  <c:v>18.272369</c:v>
                </c:pt>
                <c:pt idx="44">
                  <c:v>16.769526</c:v>
                </c:pt>
                <c:pt idx="45">
                  <c:v>15.419335</c:v>
                </c:pt>
                <c:pt idx="46">
                  <c:v>14.203462</c:v>
                </c:pt>
                <c:pt idx="47">
                  <c:v>13.106101</c:v>
                </c:pt>
                <c:pt idx="48">
                  <c:v>12.113583</c:v>
                </c:pt>
                <c:pt idx="49">
                  <c:v>11.214048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'ABACO PPV-DIST'!$BF$2</c:f>
              <c:strCache>
                <c:ptCount val="1"/>
                <c:pt idx="0">
                  <c:v>99 kg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PPV-DIST'!$AY$5:$AY$54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PPV-DIST'!$BE$5:$BE$54</c:f>
              <c:numCache>
                <c:ptCount val="50"/>
                <c:pt idx="0">
                  <c:v>5284792.097853</c:v>
                </c:pt>
                <c:pt idx="1">
                  <c:v>394730.532963</c:v>
                </c:pt>
                <c:pt idx="2">
                  <c:v>84799.409423</c:v>
                </c:pt>
                <c:pt idx="3">
                  <c:v>28368.235850</c:v>
                </c:pt>
                <c:pt idx="4">
                  <c:v>12118.045761</c:v>
                </c:pt>
                <c:pt idx="5">
                  <c:v>6044.979231</c:v>
                </c:pt>
                <c:pt idx="6">
                  <c:v>3356.763723</c:v>
                </c:pt>
                <c:pt idx="7">
                  <c:v>2016.333197</c:v>
                </c:pt>
                <c:pt idx="8">
                  <c:v>1286.106287</c:v>
                </c:pt>
                <c:pt idx="9">
                  <c:v>860.136026</c:v>
                </c:pt>
                <c:pt idx="10">
                  <c:v>597.735683</c:v>
                </c:pt>
                <c:pt idx="11">
                  <c:v>428.749999</c:v>
                </c:pt>
                <c:pt idx="12">
                  <c:v>315.827302</c:v>
                </c:pt>
                <c:pt idx="13">
                  <c:v>237.976117</c:v>
                </c:pt>
                <c:pt idx="14">
                  <c:v>182.851033</c:v>
                </c:pt>
                <c:pt idx="15">
                  <c:v>142.904852</c:v>
                </c:pt>
                <c:pt idx="16">
                  <c:v>113.366937</c:v>
                </c:pt>
                <c:pt idx="17">
                  <c:v>91.132591</c:v>
                </c:pt>
                <c:pt idx="18">
                  <c:v>74.128851</c:v>
                </c:pt>
                <c:pt idx="19">
                  <c:v>60.939814</c:v>
                </c:pt>
                <c:pt idx="20">
                  <c:v>50.578545</c:v>
                </c:pt>
                <c:pt idx="21">
                  <c:v>42.344462</c:v>
                </c:pt>
                <c:pt idx="22">
                  <c:v>35.731992</c:v>
                </c:pt>
                <c:pt idx="23">
                  <c:v>30.370794</c:v>
                </c:pt>
                <c:pt idx="24">
                  <c:v>25.985862</c:v>
                </c:pt>
                <c:pt idx="25">
                  <c:v>22.370418</c:v>
                </c:pt>
                <c:pt idx="26">
                  <c:v>19.367188</c:v>
                </c:pt>
                <c:pt idx="27">
                  <c:v>16.855278</c:v>
                </c:pt>
                <c:pt idx="28">
                  <c:v>14.740844</c:v>
                </c:pt>
                <c:pt idx="29">
                  <c:v>12.950374</c:v>
                </c:pt>
                <c:pt idx="30">
                  <c:v>11.425793</c:v>
                </c:pt>
                <c:pt idx="31">
                  <c:v>10.120860</c:v>
                </c:pt>
                <c:pt idx="32">
                  <c:v>8.998480</c:v>
                </c:pt>
                <c:pt idx="33">
                  <c:v>8.028693</c:v>
                </c:pt>
                <c:pt idx="34">
                  <c:v>7.187141</c:v>
                </c:pt>
                <c:pt idx="35">
                  <c:v>6.453898</c:v>
                </c:pt>
                <c:pt idx="36">
                  <c:v>5.812575</c:v>
                </c:pt>
                <c:pt idx="37">
                  <c:v>5.249612</c:v>
                </c:pt>
                <c:pt idx="38">
                  <c:v>4.753735</c:v>
                </c:pt>
                <c:pt idx="39">
                  <c:v>4.315526</c:v>
                </c:pt>
                <c:pt idx="40">
                  <c:v>3.927079</c:v>
                </c:pt>
                <c:pt idx="41">
                  <c:v>3.581729</c:v>
                </c:pt>
                <c:pt idx="42">
                  <c:v>3.273832</c:v>
                </c:pt>
                <c:pt idx="43">
                  <c:v>2.998593</c:v>
                </c:pt>
                <c:pt idx="44">
                  <c:v>2.751920</c:v>
                </c:pt>
                <c:pt idx="45">
                  <c:v>2.530309</c:v>
                </c:pt>
                <c:pt idx="46">
                  <c:v>2.330748</c:v>
                </c:pt>
                <c:pt idx="47">
                  <c:v>2.150643</c:v>
                </c:pt>
                <c:pt idx="48">
                  <c:v>1.987748</c:v>
                </c:pt>
                <c:pt idx="49">
                  <c:v>1.840118</c:v>
                </c:pt>
              </c:numCache>
            </c:numRef>
          </c:yVal>
          <c:smooth val="0"/>
        </c:ser>
        <c:ser>
          <c:idx val="4"/>
          <c:order val="4"/>
          <c:tx>
            <c:v>PPV c</c:v>
          </c:tx>
          <c:spPr>
            <a:noFill/>
            <a:ln w="25400" cap="flat">
              <a:solidFill>
                <a:srgbClr val="DD0806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DD0806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PPV-DIST'!$AB$5:$AB$59</c:f>
              <c:numCache>
                <c:ptCount val="55"/>
                <c:pt idx="0">
                  <c:v>667.039775</c:v>
                </c:pt>
                <c:pt idx="1">
                  <c:v>667.039775</c:v>
                </c:pt>
                <c:pt idx="2">
                  <c:v>667.039775</c:v>
                </c:pt>
                <c:pt idx="3">
                  <c:v>667.039775</c:v>
                </c:pt>
                <c:pt idx="4">
                  <c:v>667.039775</c:v>
                </c:pt>
                <c:pt idx="5">
                  <c:v>667.039775</c:v>
                </c:pt>
                <c:pt idx="6">
                  <c:v>667.039775</c:v>
                </c:pt>
                <c:pt idx="7">
                  <c:v>667.039775</c:v>
                </c:pt>
                <c:pt idx="8">
                  <c:v>667.039775</c:v>
                </c:pt>
                <c:pt idx="9">
                  <c:v>667.039775</c:v>
                </c:pt>
                <c:pt idx="10">
                  <c:v>667.039775</c:v>
                </c:pt>
                <c:pt idx="11">
                  <c:v>667.039775</c:v>
                </c:pt>
                <c:pt idx="12">
                  <c:v>667.039775</c:v>
                </c:pt>
                <c:pt idx="13">
                  <c:v>667.039775</c:v>
                </c:pt>
                <c:pt idx="14">
                  <c:v>667.039775</c:v>
                </c:pt>
                <c:pt idx="15">
                  <c:v>667.039775</c:v>
                </c:pt>
                <c:pt idx="16">
                  <c:v>667.039775</c:v>
                </c:pt>
                <c:pt idx="17">
                  <c:v>667.039775</c:v>
                </c:pt>
                <c:pt idx="18">
                  <c:v>667.039775</c:v>
                </c:pt>
                <c:pt idx="19">
                  <c:v>667.039775</c:v>
                </c:pt>
                <c:pt idx="20">
                  <c:v>667.039775</c:v>
                </c:pt>
                <c:pt idx="21">
                  <c:v>667.039775</c:v>
                </c:pt>
                <c:pt idx="22">
                  <c:v>667.039775</c:v>
                </c:pt>
                <c:pt idx="23">
                  <c:v>667.039775</c:v>
                </c:pt>
                <c:pt idx="24">
                  <c:v>667.039775</c:v>
                </c:pt>
                <c:pt idx="25">
                  <c:v>667.039775</c:v>
                </c:pt>
                <c:pt idx="26">
                  <c:v>667.039775</c:v>
                </c:pt>
                <c:pt idx="27">
                  <c:v>667.039775</c:v>
                </c:pt>
                <c:pt idx="28">
                  <c:v>667.039775</c:v>
                </c:pt>
                <c:pt idx="29">
                  <c:v>667.039775</c:v>
                </c:pt>
                <c:pt idx="30">
                  <c:v>667.039775</c:v>
                </c:pt>
                <c:pt idx="31">
                  <c:v>667.039775</c:v>
                </c:pt>
                <c:pt idx="32">
                  <c:v>667.039775</c:v>
                </c:pt>
                <c:pt idx="33">
                  <c:v>667.039775</c:v>
                </c:pt>
                <c:pt idx="34">
                  <c:v>667.039775</c:v>
                </c:pt>
                <c:pt idx="35">
                  <c:v>667.039775</c:v>
                </c:pt>
                <c:pt idx="36">
                  <c:v>667.039775</c:v>
                </c:pt>
                <c:pt idx="37">
                  <c:v>667.039775</c:v>
                </c:pt>
                <c:pt idx="38">
                  <c:v>667.039775</c:v>
                </c:pt>
                <c:pt idx="39">
                  <c:v>667.039775</c:v>
                </c:pt>
                <c:pt idx="40">
                  <c:v>667.039775</c:v>
                </c:pt>
                <c:pt idx="41">
                  <c:v>667.039775</c:v>
                </c:pt>
                <c:pt idx="42">
                  <c:v>667.039775</c:v>
                </c:pt>
                <c:pt idx="43">
                  <c:v>667.039775</c:v>
                </c:pt>
                <c:pt idx="44">
                  <c:v>667.039775</c:v>
                </c:pt>
                <c:pt idx="45">
                  <c:v>667.039775</c:v>
                </c:pt>
                <c:pt idx="46">
                  <c:v>667.039775</c:v>
                </c:pt>
                <c:pt idx="47">
                  <c:v>667.039775</c:v>
                </c:pt>
                <c:pt idx="48">
                  <c:v>667.039775</c:v>
                </c:pt>
                <c:pt idx="49">
                  <c:v>667.039775</c:v>
                </c:pt>
                <c:pt idx="50">
                  <c:v>667.039775</c:v>
                </c:pt>
                <c:pt idx="51">
                  <c:v>667.039775</c:v>
                </c:pt>
                <c:pt idx="52">
                  <c:v>667.039775</c:v>
                </c:pt>
                <c:pt idx="53">
                  <c:v>667.039775</c:v>
                </c:pt>
                <c:pt idx="54">
                  <c:v>667.039775</c:v>
                </c:pt>
              </c:numCache>
            </c:numRef>
          </c:yVal>
          <c:smooth val="0"/>
        </c:ser>
        <c:ser>
          <c:idx val="5"/>
          <c:order val="5"/>
          <c:tx>
            <c:v>PPV c/4</c:v>
          </c:tx>
          <c:spPr>
            <a:noFill/>
            <a:ln w="25400" cap="flat">
              <a:solidFill>
                <a:srgbClr val="006411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6411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PPV-DIST'!$AC$5:$AC$59</c:f>
              <c:numCache>
                <c:ptCount val="55"/>
                <c:pt idx="0">
                  <c:v>166.759944</c:v>
                </c:pt>
                <c:pt idx="1">
                  <c:v>166.759944</c:v>
                </c:pt>
                <c:pt idx="2">
                  <c:v>166.759944</c:v>
                </c:pt>
                <c:pt idx="3">
                  <c:v>166.759944</c:v>
                </c:pt>
                <c:pt idx="4">
                  <c:v>166.759944</c:v>
                </c:pt>
                <c:pt idx="5">
                  <c:v>166.759944</c:v>
                </c:pt>
                <c:pt idx="6">
                  <c:v>166.759944</c:v>
                </c:pt>
                <c:pt idx="7">
                  <c:v>166.759944</c:v>
                </c:pt>
                <c:pt idx="8">
                  <c:v>166.759944</c:v>
                </c:pt>
                <c:pt idx="9">
                  <c:v>166.759944</c:v>
                </c:pt>
                <c:pt idx="10">
                  <c:v>166.759944</c:v>
                </c:pt>
                <c:pt idx="11">
                  <c:v>166.759944</c:v>
                </c:pt>
                <c:pt idx="12">
                  <c:v>166.759944</c:v>
                </c:pt>
                <c:pt idx="13">
                  <c:v>166.759944</c:v>
                </c:pt>
                <c:pt idx="14">
                  <c:v>166.759944</c:v>
                </c:pt>
                <c:pt idx="15">
                  <c:v>166.759944</c:v>
                </c:pt>
                <c:pt idx="16">
                  <c:v>166.759944</c:v>
                </c:pt>
                <c:pt idx="17">
                  <c:v>166.759944</c:v>
                </c:pt>
                <c:pt idx="18">
                  <c:v>166.759944</c:v>
                </c:pt>
                <c:pt idx="19">
                  <c:v>166.759944</c:v>
                </c:pt>
                <c:pt idx="20">
                  <c:v>166.759944</c:v>
                </c:pt>
                <c:pt idx="21">
                  <c:v>166.759944</c:v>
                </c:pt>
                <c:pt idx="22">
                  <c:v>166.759944</c:v>
                </c:pt>
                <c:pt idx="23">
                  <c:v>166.759944</c:v>
                </c:pt>
                <c:pt idx="24">
                  <c:v>166.759944</c:v>
                </c:pt>
                <c:pt idx="25">
                  <c:v>166.759944</c:v>
                </c:pt>
                <c:pt idx="26">
                  <c:v>166.759944</c:v>
                </c:pt>
                <c:pt idx="27">
                  <c:v>166.759944</c:v>
                </c:pt>
                <c:pt idx="28">
                  <c:v>166.759944</c:v>
                </c:pt>
                <c:pt idx="29">
                  <c:v>166.759944</c:v>
                </c:pt>
                <c:pt idx="30">
                  <c:v>166.759944</c:v>
                </c:pt>
                <c:pt idx="31">
                  <c:v>166.759944</c:v>
                </c:pt>
                <c:pt idx="32">
                  <c:v>166.759944</c:v>
                </c:pt>
                <c:pt idx="33">
                  <c:v>166.759944</c:v>
                </c:pt>
                <c:pt idx="34">
                  <c:v>166.759944</c:v>
                </c:pt>
                <c:pt idx="35">
                  <c:v>166.759944</c:v>
                </c:pt>
                <c:pt idx="36">
                  <c:v>166.759944</c:v>
                </c:pt>
                <c:pt idx="37">
                  <c:v>166.759944</c:v>
                </c:pt>
                <c:pt idx="38">
                  <c:v>166.759944</c:v>
                </c:pt>
                <c:pt idx="39">
                  <c:v>166.759944</c:v>
                </c:pt>
                <c:pt idx="40">
                  <c:v>166.759944</c:v>
                </c:pt>
                <c:pt idx="41">
                  <c:v>166.759944</c:v>
                </c:pt>
                <c:pt idx="42">
                  <c:v>166.759944</c:v>
                </c:pt>
                <c:pt idx="43">
                  <c:v>166.759944</c:v>
                </c:pt>
                <c:pt idx="44">
                  <c:v>166.759944</c:v>
                </c:pt>
                <c:pt idx="45">
                  <c:v>166.759944</c:v>
                </c:pt>
                <c:pt idx="46">
                  <c:v>166.759944</c:v>
                </c:pt>
                <c:pt idx="47">
                  <c:v>166.759944</c:v>
                </c:pt>
                <c:pt idx="48">
                  <c:v>166.759944</c:v>
                </c:pt>
                <c:pt idx="49">
                  <c:v>166.759944</c:v>
                </c:pt>
                <c:pt idx="50">
                  <c:v>166.759944</c:v>
                </c:pt>
                <c:pt idx="51">
                  <c:v>166.759944</c:v>
                </c:pt>
                <c:pt idx="52">
                  <c:v>166.759944</c:v>
                </c:pt>
                <c:pt idx="53">
                  <c:v>166.759944</c:v>
                </c:pt>
                <c:pt idx="54">
                  <c:v>166.759944</c:v>
                </c:pt>
              </c:numCache>
            </c:numRef>
          </c:yVal>
          <c:smooth val="1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1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PPV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75"/>
        <c:minorUnit val="137.5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28023"/>
          <c:y val="0.946383"/>
          <c:w val="0.94814"/>
          <c:h val="0.0536167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Carga Vs. Distancia</a:t>
            </a:r>
          </a:p>
        </c:rich>
      </c:tx>
      <c:layout>
        <c:manualLayout>
          <c:xMode val="edge"/>
          <c:yMode val="edge"/>
          <c:x val="0.364517"/>
          <c:y val="0"/>
          <c:w val="0.270966"/>
          <c:h val="0.10738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3919"/>
          <c:y val="0.107383"/>
          <c:w val="0.87307"/>
          <c:h val="0.642743"/>
        </c:manualLayout>
      </c:layout>
      <c:scatterChart>
        <c:scatterStyle val="lineMarker"/>
        <c:varyColors val="0"/>
        <c:ser>
          <c:idx val="0"/>
          <c:order val="0"/>
          <c:tx>
            <c:strRef>
              <c:f>'ABACO CARGA-DIST'!$T$4</c:f>
              <c:strCache>
                <c:ptCount val="1"/>
                <c:pt idx="0">
                  <c:v>8*PPV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CARGA-DIST'!$V$5:$V$54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CARGA-DIST'!$AA$5:$AA$54</c:f>
              <c:numCache>
                <c:ptCount val="0"/>
              </c:numCache>
            </c:numRef>
          </c:yVal>
          <c:smooth val="0"/>
        </c:ser>
        <c:ser>
          <c:idx val="1"/>
          <c:order val="1"/>
          <c:tx>
            <c:strRef>
              <c:f>'ABACO CARGA-DIST'!$AC$4</c:f>
              <c:strCache>
                <c:ptCount val="1"/>
                <c:pt idx="0">
                  <c:v>4*PPV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CARGA-DIST'!$AJ$5:$AJ$54</c:f>
              <c:numCache>
                <c:ptCount val="0"/>
              </c:numCache>
            </c:numRef>
          </c:yVal>
          <c:smooth val="0"/>
        </c:ser>
        <c:ser>
          <c:idx val="2"/>
          <c:order val="2"/>
          <c:tx>
            <c:strRef>
              <c:f>'ABACO CARGA-DIST'!$AL$4</c:f>
              <c:strCache>
                <c:ptCount val="1"/>
                <c:pt idx="0">
                  <c:v>1*PPV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CARGA-DIST'!$AN$5:$AN$54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CARGA-DIST'!$AS$5:$AS$54</c:f>
              <c:numCache>
                <c:ptCount val="0"/>
              </c:numCache>
            </c:numRef>
          </c:yVal>
          <c:smooth val="0"/>
        </c:ser>
        <c:ser>
          <c:idx val="3"/>
          <c:order val="3"/>
          <c:tx>
            <c:strRef>
              <c:f>'ABACO CARGA-DIST'!$AU$4</c:f>
              <c:strCache>
                <c:ptCount val="1"/>
                <c:pt idx="0">
                  <c:v>1/4*PPV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CARGA-DIST'!$AW$5:$AW$54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CARGA-DIST'!$BB$5:$BB$54</c:f>
              <c:numCache>
                <c:ptCount val="0"/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6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Carga  [kg]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00"/>
        <c:minorUnit val="100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764494"/>
          <c:y val="0.946424"/>
          <c:w val="0.908884"/>
          <c:h val="0.0535758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5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500" u="none">
                <a:solidFill>
                  <a:srgbClr val="000000"/>
                </a:solidFill>
                <a:latin typeface="Arial"/>
              </a:rPr>
              <a:t>H&amp;P MODEL</a:t>
            </a:r>
          </a:p>
        </c:rich>
      </c:tx>
      <c:layout>
        <c:manualLayout>
          <c:xMode val="edge"/>
          <c:yMode val="edge"/>
          <c:x val="0.421667"/>
          <c:y val="0"/>
          <c:w val="0.156667"/>
          <c:h val="0.09246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55641"/>
          <c:y val="0.092463"/>
          <c:w val="0.839359"/>
          <c:h val="0.76683"/>
        </c:manualLayout>
      </c:layout>
      <c:scatterChart>
        <c:scatterStyle val="lineMarker"/>
        <c:varyColors val="0"/>
        <c:ser>
          <c:idx val="0"/>
          <c:order val="0"/>
          <c:tx>
            <c:v>Series3</c:v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marker>
            <c:symbol val="triangle"/>
            <c:size val="4"/>
            <c:spPr>
              <a:solidFill>
                <a:schemeClr val="accent3"/>
              </a:solidFill>
              <a:ln w="6350" cap="flat">
                <a:solidFill>
                  <a:schemeClr val="accent3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01'!$G$58:$G$60</c:f>
              <c:numCache>
                <c:ptCount val="3"/>
                <c:pt idx="0">
                  <c:v>856.040000</c:v>
                </c:pt>
                <c:pt idx="1">
                  <c:v>159.470000</c:v>
                </c:pt>
                <c:pt idx="2">
                  <c:v>174.230000</c:v>
                </c:pt>
              </c:numCache>
            </c:numRef>
          </c:yVal>
          <c:smooth val="0"/>
        </c:ser>
        <c:ser>
          <c:idx val="1"/>
          <c:order val="1"/>
          <c:tx>
            <c:v>AJUSTADO</c:v>
          </c:tx>
          <c:spPr>
            <a:solidFill>
              <a:schemeClr val="accent4"/>
            </a:solidFill>
            <a:ln w="12700" cap="flat">
              <a:noFill/>
              <a:miter lim="400000"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6350" cap="flat">
                <a:solidFill>
                  <a:schemeClr val="accent4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01'!$F$63:$F$65</c:f>
              <c:numCache>
                <c:ptCount val="3"/>
                <c:pt idx="0">
                  <c:v>210.694868</c:v>
                </c:pt>
                <c:pt idx="1">
                  <c:v>201.281608</c:v>
                </c:pt>
                <c:pt idx="2">
                  <c:v>233.733771</c:v>
                </c:pt>
              </c:numCache>
            </c:numRef>
          </c:yVal>
          <c:smooth val="0"/>
        </c:ser>
        <c:ser>
          <c:idx val="2"/>
          <c:order val="2"/>
          <c:tx>
            <c:v>Series1</c:v>
          </c:tx>
          <c:spPr>
            <a:solidFill>
              <a:srgbClr val="DD0806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8"/>
            <c:spPr>
              <a:solidFill>
                <a:srgbClr val="DD0806"/>
              </a:solidFill>
              <a:ln w="6350" cap="flat">
                <a:solidFill>
                  <a:srgbClr val="DD0806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y = 472.38x1.1311
R² = 1</c:name>
            <c:spPr>
              <a:noFill/>
              <a:ln w="6350" cap="flat">
                <a:solidFill>
                  <a:srgbClr val="000000"/>
                </a:solidFill>
                <a:prstDash val="solid"/>
                <a:miter lim="800000"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numFmt formatCode="General" sourceLinked="0"/>
              <c:tx>
                <c:rich>
                  <a:bodyPr rot="0"/>
                  <a:lstStyle/>
                  <a:p>
                    <a:pPr>
                      <a:defRPr b="0" i="0" strike="noStrike" sz="1100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y = 472.38x</a:t>
                    </a:r>
                    <a:r>
                      <a:rPr b="0" baseline="32909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1.1311
</a:t>
                    </a: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R² = 1</a:t>
                    </a:r>
                  </a:p>
                </c:rich>
              </c:tx>
            </c:trendlineLbl>
          </c:trendline>
          <c:xVal>
            <c:numRef>
              <c:f>'Prueba 01'!$H$59:$H$60</c:f>
              <c:numCache>
                <c:ptCount val="2"/>
                <c:pt idx="0">
                  <c:v>0.382867</c:v>
                </c:pt>
                <c:pt idx="1">
                  <c:v>0.414034</c:v>
                </c:pt>
              </c:numCache>
            </c:numRef>
          </c:xVal>
          <c:yVal>
            <c:numRef>
              <c:f>'Prueba 01'!$G$59:$G$60</c:f>
              <c:numCache>
                <c:ptCount val="2"/>
                <c:pt idx="0">
                  <c:v>159.470000</c:v>
                </c:pt>
                <c:pt idx="1">
                  <c:v>174.230000</c:v>
                </c:pt>
              </c:numCache>
            </c:numRef>
          </c:yVal>
          <c:smooth val="0"/>
        </c:ser>
        <c:ser>
          <c:idx val="3"/>
          <c:order val="3"/>
          <c:tx>
            <c:v>AJUSTADO</c:v>
          </c:tx>
          <c:spPr>
            <a:solidFill>
              <a:schemeClr val="accent5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6350" cap="flat">
                <a:solidFill>
                  <a:schemeClr val="accent5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01'!$H$58:$H$60</c:f>
              <c:numCache>
                <c:ptCount val="3"/>
                <c:pt idx="0">
                  <c:v>0.392140</c:v>
                </c:pt>
                <c:pt idx="1">
                  <c:v>0.382867</c:v>
                </c:pt>
                <c:pt idx="2">
                  <c:v>0.414034</c:v>
                </c:pt>
              </c:numCache>
            </c:numRef>
          </c:xVal>
          <c:yVal>
            <c:numRef>
              <c:f>'Prueba 01'!$F$63:$F$65</c:f>
              <c:numCache>
                <c:ptCount val="3"/>
                <c:pt idx="0">
                  <c:v>210.694868</c:v>
                </c:pt>
                <c:pt idx="1">
                  <c:v>201.281608</c:v>
                </c:pt>
                <c:pt idx="2">
                  <c:v>233.733771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logBase val="10"/>
          <c:orientation val="minMax"/>
          <c:max val="0.5"/>
          <c:min val="0.3"/>
        </c:scaling>
        <c:delete val="0"/>
        <c:axPos val="b"/>
        <c:min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inorGridlines>
        <c:title>
          <c:tx>
            <c:rich>
              <a:bodyPr rot="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Factor HP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5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</c:valAx>
      <c:valAx>
        <c:axId val="2094734553"/>
        <c:scaling>
          <c:logBase val="10"/>
          <c:orientation val="minMax"/>
          <c:max val="1000"/>
          <c:min val="10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VPP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3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DEEBF7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5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500" u="none">
                <a:solidFill>
                  <a:srgbClr val="000000"/>
                </a:solidFill>
                <a:latin typeface="Arial"/>
              </a:rPr>
              <a:t>H&amp;P MODEL</a:t>
            </a:r>
          </a:p>
        </c:rich>
      </c:tx>
      <c:layout>
        <c:manualLayout>
          <c:xMode val="edge"/>
          <c:yMode val="edge"/>
          <c:x val="0.421667"/>
          <c:y val="0"/>
          <c:w val="0.156667"/>
          <c:h val="0.09246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55641"/>
          <c:y val="0.092463"/>
          <c:w val="0.839359"/>
          <c:h val="0.766829"/>
        </c:manualLayout>
      </c:layout>
      <c:scatterChart>
        <c:scatterStyle val="lineMarker"/>
        <c:varyColors val="0"/>
        <c:ser>
          <c:idx val="0"/>
          <c:order val="0"/>
          <c:tx>
            <c:v>Series3</c:v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marker>
            <c:symbol val="triangle"/>
            <c:size val="4"/>
            <c:spPr>
              <a:solidFill>
                <a:schemeClr val="accent3"/>
              </a:solidFill>
              <a:ln w="6350" cap="flat">
                <a:solidFill>
                  <a:schemeClr val="accent3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02'!$H$58:$H$60</c:f>
              <c:numCache>
                <c:ptCount val="3"/>
                <c:pt idx="0">
                  <c:v>0.419112</c:v>
                </c:pt>
                <c:pt idx="1">
                  <c:v>0.408917</c:v>
                </c:pt>
                <c:pt idx="2">
                  <c:v>0.403622</c:v>
                </c:pt>
              </c:numCache>
            </c:numRef>
          </c:xVal>
          <c:yVal>
            <c:numRef>
              <c:f>'Prueba 02'!$G$58:$G$60</c:f>
              <c:numCache>
                <c:ptCount val="3"/>
                <c:pt idx="0">
                  <c:v>329.360000</c:v>
                </c:pt>
                <c:pt idx="1">
                  <c:v>229.790000</c:v>
                </c:pt>
                <c:pt idx="2">
                  <c:v>341.770000</c:v>
                </c:pt>
              </c:numCache>
            </c:numRef>
          </c:yVal>
          <c:smooth val="0"/>
        </c:ser>
        <c:ser>
          <c:idx val="1"/>
          <c:order val="1"/>
          <c:tx>
            <c:v>AJUSTADO</c:v>
          </c:tx>
          <c:spPr>
            <a:solidFill>
              <a:schemeClr val="accent4"/>
            </a:solidFill>
            <a:ln w="12700" cap="flat">
              <a:noFill/>
              <a:miter lim="400000"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6350" cap="flat">
                <a:solidFill>
                  <a:schemeClr val="accent4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02'!$H$58:$H$60</c:f>
              <c:numCache>
                <c:ptCount val="3"/>
                <c:pt idx="0">
                  <c:v>0.419112</c:v>
                </c:pt>
                <c:pt idx="1">
                  <c:v>0.408917</c:v>
                </c:pt>
                <c:pt idx="2">
                  <c:v>0.403622</c:v>
                </c:pt>
              </c:numCache>
            </c:numRef>
          </c:xVal>
          <c:yVal>
            <c:numRef>
              <c:f>'Prueba 02'!$F$63:$F$65</c:f>
              <c:numCache>
                <c:ptCount val="3"/>
                <c:pt idx="0">
                  <c:v>2420.518876</c:v>
                </c:pt>
                <c:pt idx="1">
                  <c:v>2358.733012</c:v>
                </c:pt>
                <c:pt idx="2">
                  <c:v>2326.669693</c:v>
                </c:pt>
              </c:numCache>
            </c:numRef>
          </c:yVal>
          <c:smooth val="0"/>
        </c:ser>
        <c:ser>
          <c:idx val="2"/>
          <c:order val="2"/>
          <c:tx>
            <c:v>Series1</c:v>
          </c:tx>
          <c:spPr>
            <a:solidFill>
              <a:srgbClr val="DD0806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8"/>
            <c:spPr>
              <a:solidFill>
                <a:srgbClr val="DD0806"/>
              </a:solidFill>
              <a:ln w="6350" cap="flat">
                <a:solidFill>
                  <a:srgbClr val="DD0806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y = 751.14x1.0469
R² = 0.0083</c:name>
            <c:spPr>
              <a:noFill/>
              <a:ln w="6350" cap="flat">
                <a:solidFill>
                  <a:srgbClr val="000000"/>
                </a:solidFill>
                <a:prstDash val="solid"/>
                <a:miter lim="800000"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numFmt formatCode="General" sourceLinked="0"/>
              <c:tx>
                <c:rich>
                  <a:bodyPr rot="0"/>
                  <a:lstStyle/>
                  <a:p>
                    <a:pPr>
                      <a:defRPr b="0" i="0" strike="noStrike" sz="1100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y = 751.14x</a:t>
                    </a:r>
                    <a:r>
                      <a:rPr b="0" baseline="32909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1.0469
</a:t>
                    </a: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R² = 0.0083</a:t>
                    </a:r>
                  </a:p>
                </c:rich>
              </c:tx>
            </c:trendlineLbl>
          </c:trendline>
          <c:xVal>
            <c:numRef>
              <c:f>'Prueba 02'!$H$58:$H$60</c:f>
              <c:numCache>
                <c:ptCount val="3"/>
                <c:pt idx="0">
                  <c:v>0.419112</c:v>
                </c:pt>
                <c:pt idx="1">
                  <c:v>0.408917</c:v>
                </c:pt>
                <c:pt idx="2">
                  <c:v>0.403622</c:v>
                </c:pt>
              </c:numCache>
            </c:numRef>
          </c:xVal>
          <c:yVal>
            <c:numRef>
              <c:f>'Prueba 02'!$G$58:$G$60</c:f>
              <c:numCache>
                <c:ptCount val="3"/>
                <c:pt idx="0">
                  <c:v>329.360000</c:v>
                </c:pt>
                <c:pt idx="1">
                  <c:v>229.790000</c:v>
                </c:pt>
                <c:pt idx="2">
                  <c:v>341.770000</c:v>
                </c:pt>
              </c:numCache>
            </c:numRef>
          </c:yVal>
          <c:smooth val="0"/>
        </c:ser>
        <c:ser>
          <c:idx val="3"/>
          <c:order val="3"/>
          <c:tx>
            <c:v>AJUSTADO</c:v>
          </c:tx>
          <c:spPr>
            <a:solidFill>
              <a:schemeClr val="accent5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6350" cap="flat">
                <a:solidFill>
                  <a:schemeClr val="accent5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02'!$H$58:$H$60</c:f>
              <c:numCache>
                <c:ptCount val="3"/>
                <c:pt idx="0">
                  <c:v>0.419112</c:v>
                </c:pt>
                <c:pt idx="1">
                  <c:v>0.408917</c:v>
                </c:pt>
                <c:pt idx="2">
                  <c:v>0.403622</c:v>
                </c:pt>
              </c:numCache>
            </c:numRef>
          </c:xVal>
          <c:yVal>
            <c:numRef>
              <c:f>'Prueba 02'!$F$63:$F$65</c:f>
              <c:numCache>
                <c:ptCount val="3"/>
                <c:pt idx="0">
                  <c:v>2420.518876</c:v>
                </c:pt>
                <c:pt idx="1">
                  <c:v>2358.733012</c:v>
                </c:pt>
                <c:pt idx="2">
                  <c:v>2326.669693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logBase val="10"/>
          <c:orientation val="minMax"/>
          <c:max val="0.5"/>
          <c:min val="0.3"/>
        </c:scaling>
        <c:delete val="0"/>
        <c:axPos val="b"/>
        <c:min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inorGridlines>
        <c:title>
          <c:tx>
            <c:rich>
              <a:bodyPr rot="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Factor HP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5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</c:valAx>
      <c:valAx>
        <c:axId val="2094734553"/>
        <c:scaling>
          <c:logBase val="10"/>
          <c:orientation val="minMax"/>
          <c:max val="1000"/>
          <c:min val="10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VPP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3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DEEBF7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Vibración Vs. Distancia</a:t>
            </a:r>
          </a:p>
        </c:rich>
      </c:tx>
      <c:layout>
        <c:manualLayout>
          <c:xMode val="edge"/>
          <c:yMode val="edge"/>
          <c:x val="0.334223"/>
          <c:y val="0"/>
          <c:w val="0.331554"/>
          <c:h val="0.10749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6016"/>
          <c:y val="0.10749"/>
          <c:w val="0.870542"/>
          <c:h val="0.6478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'ABACO PPV-DIST'!$AB$2</c:f>
              <c:strCache>
                <c:ptCount val="1"/>
                <c:pt idx="0">
                  <c:v>889.6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PPV-DIST'!$AA$5:$AA$54</c:f>
              <c:numCache>
                <c:ptCount val="50"/>
                <c:pt idx="0">
                  <c:v>40818064.763032</c:v>
                </c:pt>
                <c:pt idx="1">
                  <c:v>5144428.457414</c:v>
                </c:pt>
                <c:pt idx="2">
                  <c:v>1489570.775243</c:v>
                </c:pt>
                <c:pt idx="3">
                  <c:v>595027.020130</c:v>
                </c:pt>
                <c:pt idx="4">
                  <c:v>283983.103803</c:v>
                </c:pt>
                <c:pt idx="5">
                  <c:v>152321.986188</c:v>
                </c:pt>
                <c:pt idx="6">
                  <c:v>88869.686281</c:v>
                </c:pt>
                <c:pt idx="7">
                  <c:v>55276.970483</c:v>
                </c:pt>
                <c:pt idx="8">
                  <c:v>36164.555784</c:v>
                </c:pt>
                <c:pt idx="9">
                  <c:v>24649.715045</c:v>
                </c:pt>
                <c:pt idx="10">
                  <c:v>17380.164662</c:v>
                </c:pt>
                <c:pt idx="11">
                  <c:v>12608.510303</c:v>
                </c:pt>
                <c:pt idx="12">
                  <c:v>9371.549762</c:v>
                </c:pt>
                <c:pt idx="13">
                  <c:v>7112.808006</c:v>
                </c:pt>
                <c:pt idx="14">
                  <c:v>5497.638292</c:v>
                </c:pt>
                <c:pt idx="15">
                  <c:v>4317.699265</c:v>
                </c:pt>
                <c:pt idx="16">
                  <c:v>3439.299381</c:v>
                </c:pt>
                <c:pt idx="17">
                  <c:v>2774.332318</c:v>
                </c:pt>
                <c:pt idx="18">
                  <c:v>2263.343633</c:v>
                </c:pt>
                <c:pt idx="19">
                  <c:v>1865.356110</c:v>
                </c:pt>
                <c:pt idx="20">
                  <c:v>1551.585583</c:v>
                </c:pt>
                <c:pt idx="21">
                  <c:v>1301.462572</c:v>
                </c:pt>
                <c:pt idx="22">
                  <c:v>1100.056875</c:v>
                </c:pt>
                <c:pt idx="23">
                  <c:v>936.376268</c:v>
                </c:pt>
                <c:pt idx="24">
                  <c:v>802.221740</c:v>
                </c:pt>
                <c:pt idx="25">
                  <c:v>691.404067</c:v>
                </c:pt>
                <c:pt idx="26">
                  <c:v>599.199310</c:v>
                </c:pt>
                <c:pt idx="27">
                  <c:v>521.964907</c:v>
                </c:pt>
                <c:pt idx="28">
                  <c:v>456.865407</c:v>
                </c:pt>
                <c:pt idx="29">
                  <c:v>401.674097</c:v>
                </c:pt>
                <c:pt idx="30">
                  <c:v>354.627891</c:v>
                </c:pt>
                <c:pt idx="31">
                  <c:v>314.320037</c:v>
                </c:pt>
                <c:pt idx="32">
                  <c:v>279.620000</c:v>
                </c:pt>
                <c:pt idx="33">
                  <c:v>249.613072</c:v>
                </c:pt>
                <c:pt idx="34">
                  <c:v>223.554454</c:v>
                </c:pt>
                <c:pt idx="35">
                  <c:v>200.834062</c:v>
                </c:pt>
                <c:pt idx="36">
                  <c:v>180.949331</c:v>
                </c:pt>
                <c:pt idx="37">
                  <c:v>163.484048</c:v>
                </c:pt>
                <c:pt idx="38">
                  <c:v>148.091777</c:v>
                </c:pt>
                <c:pt idx="39">
                  <c:v>134.482771</c:v>
                </c:pt>
                <c:pt idx="40">
                  <c:v>122.413595</c:v>
                </c:pt>
                <c:pt idx="41">
                  <c:v>111.678838</c:v>
                </c:pt>
                <c:pt idx="42">
                  <c:v>102.104458</c:v>
                </c:pt>
                <c:pt idx="43">
                  <c:v>93.542414</c:v>
                </c:pt>
                <c:pt idx="44">
                  <c:v>85.866310</c:v>
                </c:pt>
                <c:pt idx="45">
                  <c:v>78.967845</c:v>
                </c:pt>
                <c:pt idx="46">
                  <c:v>72.753903</c:v>
                </c:pt>
                <c:pt idx="47">
                  <c:v>67.144165</c:v>
                </c:pt>
                <c:pt idx="48">
                  <c:v>62.069131</c:v>
                </c:pt>
                <c:pt idx="49">
                  <c:v>57.468483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'ABACO PPV-DIST'!$AL$2</c:f>
              <c:strCache>
                <c:ptCount val="1"/>
                <c:pt idx="0">
                  <c:v>495 kg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PPV-DIST'!$AK$5:$AK$54</c:f>
              <c:numCache>
                <c:ptCount val="50"/>
                <c:pt idx="0">
                  <c:v>31996727.628655</c:v>
                </c:pt>
                <c:pt idx="1">
                  <c:v>3484399.607407</c:v>
                </c:pt>
                <c:pt idx="2">
                  <c:v>885047.227337</c:v>
                </c:pt>
                <c:pt idx="3">
                  <c:v>321290.780409</c:v>
                </c:pt>
                <c:pt idx="4">
                  <c:v>143471.196109</c:v>
                </c:pt>
                <c:pt idx="5">
                  <c:v>73476.543051</c:v>
                </c:pt>
                <c:pt idx="6">
                  <c:v>41489.106335</c:v>
                </c:pt>
                <c:pt idx="7">
                  <c:v>25202.883666</c:v>
                </c:pt>
                <c:pt idx="8">
                  <c:v>16202.616300</c:v>
                </c:pt>
                <c:pt idx="9">
                  <c:v>10898.395962</c:v>
                </c:pt>
                <c:pt idx="10">
                  <c:v>7606.191299</c:v>
                </c:pt>
                <c:pt idx="11">
                  <c:v>5473.837289</c:v>
                </c:pt>
                <c:pt idx="12">
                  <c:v>4042.573845</c:v>
                </c:pt>
                <c:pt idx="13">
                  <c:v>3052.360059</c:v>
                </c:pt>
                <c:pt idx="14">
                  <c:v>2349.223635</c:v>
                </c:pt>
                <c:pt idx="15">
                  <c:v>1838.523090</c:v>
                </c:pt>
                <c:pt idx="16">
                  <c:v>1460.169519</c:v>
                </c:pt>
                <c:pt idx="17">
                  <c:v>1174.914431</c:v>
                </c:pt>
                <c:pt idx="18">
                  <c:v>956.472101</c:v>
                </c:pt>
                <c:pt idx="19">
                  <c:v>786.842262</c:v>
                </c:pt>
                <c:pt idx="20">
                  <c:v>653.450613</c:v>
                </c:pt>
                <c:pt idx="21">
                  <c:v>547.354403</c:v>
                </c:pt>
                <c:pt idx="22">
                  <c:v>462.089645</c:v>
                </c:pt>
                <c:pt idx="23">
                  <c:v>392.914664</c:v>
                </c:pt>
                <c:pt idx="24">
                  <c:v>336.304047</c:v>
                </c:pt>
                <c:pt idx="25">
                  <c:v>289.604125</c:v>
                </c:pt>
                <c:pt idx="26">
                  <c:v>250.794599</c:v>
                </c:pt>
                <c:pt idx="27">
                  <c:v>218.321165</c:v>
                </c:pt>
                <c:pt idx="28">
                  <c:v>190.976365</c:v>
                </c:pt>
                <c:pt idx="29">
                  <c:v>167.813697</c:v>
                </c:pt>
                <c:pt idx="30">
                  <c:v>148.084962</c:v>
                </c:pt>
                <c:pt idx="31">
                  <c:v>131.194070</c:v>
                </c:pt>
                <c:pt idx="32">
                  <c:v>116.662619</c:v>
                </c:pt>
                <c:pt idx="33">
                  <c:v>104.104015</c:v>
                </c:pt>
                <c:pt idx="34">
                  <c:v>93.203832</c:v>
                </c:pt>
                <c:pt idx="35">
                  <c:v>83.704778</c:v>
                </c:pt>
                <c:pt idx="36">
                  <c:v>75.395108</c:v>
                </c:pt>
                <c:pt idx="37">
                  <c:v>68.099612</c:v>
                </c:pt>
                <c:pt idx="38">
                  <c:v>61.672571</c:v>
                </c:pt>
                <c:pt idx="39">
                  <c:v>55.992201</c:v>
                </c:pt>
                <c:pt idx="40">
                  <c:v>50.956255</c:v>
                </c:pt>
                <c:pt idx="41">
                  <c:v>46.478510</c:v>
                </c:pt>
                <c:pt idx="42">
                  <c:v>42.485956</c:v>
                </c:pt>
                <c:pt idx="43">
                  <c:v>38.916523</c:v>
                </c:pt>
                <c:pt idx="44">
                  <c:v>35.717245</c:v>
                </c:pt>
                <c:pt idx="45">
                  <c:v>32.842759</c:v>
                </c:pt>
                <c:pt idx="46">
                  <c:v>30.254080</c:v>
                </c:pt>
                <c:pt idx="47">
                  <c:v>27.917597</c:v>
                </c:pt>
                <c:pt idx="48">
                  <c:v>25.804237</c:v>
                </c:pt>
                <c:pt idx="49">
                  <c:v>23.888775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'ABACO PPV-DIST'!$AV$2</c:f>
              <c:strCache>
                <c:ptCount val="1"/>
                <c:pt idx="0">
                  <c:v>297 kg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PPV-DIST'!$AO$5:$AO$54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PPV-DIST'!$AU$5:$AU$54</c:f>
              <c:numCache>
                <c:ptCount val="50"/>
                <c:pt idx="0">
                  <c:v>22192790.568185</c:v>
                </c:pt>
                <c:pt idx="1">
                  <c:v>2068434.256194</c:v>
                </c:pt>
                <c:pt idx="2">
                  <c:v>478756.190842</c:v>
                </c:pt>
                <c:pt idx="3">
                  <c:v>165246.186964</c:v>
                </c:pt>
                <c:pt idx="4">
                  <c:v>71699.652891</c:v>
                </c:pt>
                <c:pt idx="5">
                  <c:v>36083.858882</c:v>
                </c:pt>
                <c:pt idx="6">
                  <c:v>20146.692692</c:v>
                </c:pt>
                <c:pt idx="7">
                  <c:v>12145.134138</c:v>
                </c:pt>
                <c:pt idx="8">
                  <c:v>7765.951432</c:v>
                </c:pt>
                <c:pt idx="9">
                  <c:v>5203.087184</c:v>
                </c:pt>
                <c:pt idx="10">
                  <c:v>3620.597490</c:v>
                </c:pt>
                <c:pt idx="11">
                  <c:v>2599.655201</c:v>
                </c:pt>
                <c:pt idx="12">
                  <c:v>1916.483658</c:v>
                </c:pt>
                <c:pt idx="13">
                  <c:v>1444.981394</c:v>
                </c:pt>
                <c:pt idx="14">
                  <c:v>1110.829192</c:v>
                </c:pt>
                <c:pt idx="15">
                  <c:v>868.516287</c:v>
                </c:pt>
                <c:pt idx="16">
                  <c:v>689.235591</c:v>
                </c:pt>
                <c:pt idx="17">
                  <c:v>554.218569</c:v>
                </c:pt>
                <c:pt idx="18">
                  <c:v>450.921983</c:v>
                </c:pt>
                <c:pt idx="19">
                  <c:v>370.771631</c:v>
                </c:pt>
                <c:pt idx="20">
                  <c:v>307.786998</c:v>
                </c:pt>
                <c:pt idx="21">
                  <c:v>257.720336</c:v>
                </c:pt>
                <c:pt idx="22">
                  <c:v>217.504759</c:v>
                </c:pt>
                <c:pt idx="23">
                  <c:v>184.892755</c:v>
                </c:pt>
                <c:pt idx="24">
                  <c:v>158.214751</c:v>
                </c:pt>
                <c:pt idx="25">
                  <c:v>136.214967</c:v>
                </c:pt>
                <c:pt idx="26">
                  <c:v>117.937994</c:v>
                </c:pt>
                <c:pt idx="27">
                  <c:v>102.649230</c:v>
                </c:pt>
                <c:pt idx="28">
                  <c:v>89.778311</c:v>
                </c:pt>
                <c:pt idx="29">
                  <c:v>78.878349</c:v>
                </c:pt>
                <c:pt idx="30">
                  <c:v>69.596240</c:v>
                </c:pt>
                <c:pt idx="31">
                  <c:v>61.650775</c:v>
                </c:pt>
                <c:pt idx="32">
                  <c:v>54.816344</c:v>
                </c:pt>
                <c:pt idx="33">
                  <c:v>48.910693</c:v>
                </c:pt>
                <c:pt idx="34">
                  <c:v>43.785633</c:v>
                </c:pt>
                <c:pt idx="35">
                  <c:v>39.319935</c:v>
                </c:pt>
                <c:pt idx="36">
                  <c:v>35.413854</c:v>
                </c:pt>
                <c:pt idx="37">
                  <c:v>31.984877</c:v>
                </c:pt>
                <c:pt idx="38">
                  <c:v>28.964389</c:v>
                </c:pt>
                <c:pt idx="39">
                  <c:v>26.295062</c:v>
                </c:pt>
                <c:pt idx="40">
                  <c:v>23.928768</c:v>
                </c:pt>
                <c:pt idx="41">
                  <c:v>21.824931</c:v>
                </c:pt>
                <c:pt idx="42">
                  <c:v>19.949199</c:v>
                </c:pt>
                <c:pt idx="43">
                  <c:v>18.272369</c:v>
                </c:pt>
                <c:pt idx="44">
                  <c:v>16.769526</c:v>
                </c:pt>
                <c:pt idx="45">
                  <c:v>15.419335</c:v>
                </c:pt>
                <c:pt idx="46">
                  <c:v>14.203462</c:v>
                </c:pt>
                <c:pt idx="47">
                  <c:v>13.106101</c:v>
                </c:pt>
                <c:pt idx="48">
                  <c:v>12.113583</c:v>
                </c:pt>
                <c:pt idx="49">
                  <c:v>11.214048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'ABACO PPV-DIST'!$BF$2</c:f>
              <c:strCache>
                <c:ptCount val="1"/>
                <c:pt idx="0">
                  <c:v>99 kg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PPV-DIST'!$AY$5:$AY$54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PPV-DIST'!$BE$5:$BE$54</c:f>
              <c:numCache>
                <c:ptCount val="50"/>
                <c:pt idx="0">
                  <c:v>5284792.097853</c:v>
                </c:pt>
                <c:pt idx="1">
                  <c:v>394730.532963</c:v>
                </c:pt>
                <c:pt idx="2">
                  <c:v>84799.409423</c:v>
                </c:pt>
                <c:pt idx="3">
                  <c:v>28368.235850</c:v>
                </c:pt>
                <c:pt idx="4">
                  <c:v>12118.045761</c:v>
                </c:pt>
                <c:pt idx="5">
                  <c:v>6044.979231</c:v>
                </c:pt>
                <c:pt idx="6">
                  <c:v>3356.763723</c:v>
                </c:pt>
                <c:pt idx="7">
                  <c:v>2016.333197</c:v>
                </c:pt>
                <c:pt idx="8">
                  <c:v>1286.106287</c:v>
                </c:pt>
                <c:pt idx="9">
                  <c:v>860.136026</c:v>
                </c:pt>
                <c:pt idx="10">
                  <c:v>597.735683</c:v>
                </c:pt>
                <c:pt idx="11">
                  <c:v>428.749999</c:v>
                </c:pt>
                <c:pt idx="12">
                  <c:v>315.827302</c:v>
                </c:pt>
                <c:pt idx="13">
                  <c:v>237.976117</c:v>
                </c:pt>
                <c:pt idx="14">
                  <c:v>182.851033</c:v>
                </c:pt>
                <c:pt idx="15">
                  <c:v>142.904852</c:v>
                </c:pt>
                <c:pt idx="16">
                  <c:v>113.366937</c:v>
                </c:pt>
                <c:pt idx="17">
                  <c:v>91.132591</c:v>
                </c:pt>
                <c:pt idx="18">
                  <c:v>74.128851</c:v>
                </c:pt>
                <c:pt idx="19">
                  <c:v>60.939814</c:v>
                </c:pt>
                <c:pt idx="20">
                  <c:v>50.578545</c:v>
                </c:pt>
                <c:pt idx="21">
                  <c:v>42.344462</c:v>
                </c:pt>
                <c:pt idx="22">
                  <c:v>35.731992</c:v>
                </c:pt>
                <c:pt idx="23">
                  <c:v>30.370794</c:v>
                </c:pt>
                <c:pt idx="24">
                  <c:v>25.985862</c:v>
                </c:pt>
                <c:pt idx="25">
                  <c:v>22.370418</c:v>
                </c:pt>
                <c:pt idx="26">
                  <c:v>19.367188</c:v>
                </c:pt>
                <c:pt idx="27">
                  <c:v>16.855278</c:v>
                </c:pt>
                <c:pt idx="28">
                  <c:v>14.740844</c:v>
                </c:pt>
                <c:pt idx="29">
                  <c:v>12.950374</c:v>
                </c:pt>
                <c:pt idx="30">
                  <c:v>11.425793</c:v>
                </c:pt>
                <c:pt idx="31">
                  <c:v>10.120860</c:v>
                </c:pt>
                <c:pt idx="32">
                  <c:v>8.998480</c:v>
                </c:pt>
                <c:pt idx="33">
                  <c:v>8.028693</c:v>
                </c:pt>
                <c:pt idx="34">
                  <c:v>7.187141</c:v>
                </c:pt>
                <c:pt idx="35">
                  <c:v>6.453898</c:v>
                </c:pt>
                <c:pt idx="36">
                  <c:v>5.812575</c:v>
                </c:pt>
                <c:pt idx="37">
                  <c:v>5.249612</c:v>
                </c:pt>
                <c:pt idx="38">
                  <c:v>4.753735</c:v>
                </c:pt>
                <c:pt idx="39">
                  <c:v>4.315526</c:v>
                </c:pt>
                <c:pt idx="40">
                  <c:v>3.927079</c:v>
                </c:pt>
                <c:pt idx="41">
                  <c:v>3.581729</c:v>
                </c:pt>
                <c:pt idx="42">
                  <c:v>3.273832</c:v>
                </c:pt>
                <c:pt idx="43">
                  <c:v>2.998593</c:v>
                </c:pt>
                <c:pt idx="44">
                  <c:v>2.751920</c:v>
                </c:pt>
                <c:pt idx="45">
                  <c:v>2.530309</c:v>
                </c:pt>
                <c:pt idx="46">
                  <c:v>2.330748</c:v>
                </c:pt>
                <c:pt idx="47">
                  <c:v>2.150643</c:v>
                </c:pt>
                <c:pt idx="48">
                  <c:v>1.987748</c:v>
                </c:pt>
                <c:pt idx="49">
                  <c:v>1.840118</c:v>
                </c:pt>
              </c:numCache>
            </c:numRef>
          </c:yVal>
          <c:smooth val="0"/>
        </c:ser>
        <c:ser>
          <c:idx val="4"/>
          <c:order val="4"/>
          <c:tx>
            <c:v>PPV c</c:v>
          </c:tx>
          <c:spPr>
            <a:noFill/>
            <a:ln w="25400" cap="flat">
              <a:solidFill>
                <a:srgbClr val="DD0806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DD0806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PPV-DIST'!$AB$5:$AB$59</c:f>
              <c:numCache>
                <c:ptCount val="55"/>
                <c:pt idx="0">
                  <c:v>667.039775</c:v>
                </c:pt>
                <c:pt idx="1">
                  <c:v>667.039775</c:v>
                </c:pt>
                <c:pt idx="2">
                  <c:v>667.039775</c:v>
                </c:pt>
                <c:pt idx="3">
                  <c:v>667.039775</c:v>
                </c:pt>
                <c:pt idx="4">
                  <c:v>667.039775</c:v>
                </c:pt>
                <c:pt idx="5">
                  <c:v>667.039775</c:v>
                </c:pt>
                <c:pt idx="6">
                  <c:v>667.039775</c:v>
                </c:pt>
                <c:pt idx="7">
                  <c:v>667.039775</c:v>
                </c:pt>
                <c:pt idx="8">
                  <c:v>667.039775</c:v>
                </c:pt>
                <c:pt idx="9">
                  <c:v>667.039775</c:v>
                </c:pt>
                <c:pt idx="10">
                  <c:v>667.039775</c:v>
                </c:pt>
                <c:pt idx="11">
                  <c:v>667.039775</c:v>
                </c:pt>
                <c:pt idx="12">
                  <c:v>667.039775</c:v>
                </c:pt>
                <c:pt idx="13">
                  <c:v>667.039775</c:v>
                </c:pt>
                <c:pt idx="14">
                  <c:v>667.039775</c:v>
                </c:pt>
                <c:pt idx="15">
                  <c:v>667.039775</c:v>
                </c:pt>
                <c:pt idx="16">
                  <c:v>667.039775</c:v>
                </c:pt>
                <c:pt idx="17">
                  <c:v>667.039775</c:v>
                </c:pt>
                <c:pt idx="18">
                  <c:v>667.039775</c:v>
                </c:pt>
                <c:pt idx="19">
                  <c:v>667.039775</c:v>
                </c:pt>
                <c:pt idx="20">
                  <c:v>667.039775</c:v>
                </c:pt>
                <c:pt idx="21">
                  <c:v>667.039775</c:v>
                </c:pt>
                <c:pt idx="22">
                  <c:v>667.039775</c:v>
                </c:pt>
                <c:pt idx="23">
                  <c:v>667.039775</c:v>
                </c:pt>
                <c:pt idx="24">
                  <c:v>667.039775</c:v>
                </c:pt>
                <c:pt idx="25">
                  <c:v>667.039775</c:v>
                </c:pt>
                <c:pt idx="26">
                  <c:v>667.039775</c:v>
                </c:pt>
                <c:pt idx="27">
                  <c:v>667.039775</c:v>
                </c:pt>
                <c:pt idx="28">
                  <c:v>667.039775</c:v>
                </c:pt>
                <c:pt idx="29">
                  <c:v>667.039775</c:v>
                </c:pt>
                <c:pt idx="30">
                  <c:v>667.039775</c:v>
                </c:pt>
                <c:pt idx="31">
                  <c:v>667.039775</c:v>
                </c:pt>
                <c:pt idx="32">
                  <c:v>667.039775</c:v>
                </c:pt>
                <c:pt idx="33">
                  <c:v>667.039775</c:v>
                </c:pt>
                <c:pt idx="34">
                  <c:v>667.039775</c:v>
                </c:pt>
                <c:pt idx="35">
                  <c:v>667.039775</c:v>
                </c:pt>
                <c:pt idx="36">
                  <c:v>667.039775</c:v>
                </c:pt>
                <c:pt idx="37">
                  <c:v>667.039775</c:v>
                </c:pt>
                <c:pt idx="38">
                  <c:v>667.039775</c:v>
                </c:pt>
                <c:pt idx="39">
                  <c:v>667.039775</c:v>
                </c:pt>
                <c:pt idx="40">
                  <c:v>667.039775</c:v>
                </c:pt>
                <c:pt idx="41">
                  <c:v>667.039775</c:v>
                </c:pt>
                <c:pt idx="42">
                  <c:v>667.039775</c:v>
                </c:pt>
                <c:pt idx="43">
                  <c:v>667.039775</c:v>
                </c:pt>
                <c:pt idx="44">
                  <c:v>667.039775</c:v>
                </c:pt>
                <c:pt idx="45">
                  <c:v>667.039775</c:v>
                </c:pt>
                <c:pt idx="46">
                  <c:v>667.039775</c:v>
                </c:pt>
                <c:pt idx="47">
                  <c:v>667.039775</c:v>
                </c:pt>
                <c:pt idx="48">
                  <c:v>667.039775</c:v>
                </c:pt>
                <c:pt idx="49">
                  <c:v>667.039775</c:v>
                </c:pt>
                <c:pt idx="50">
                  <c:v>667.039775</c:v>
                </c:pt>
                <c:pt idx="51">
                  <c:v>667.039775</c:v>
                </c:pt>
                <c:pt idx="52">
                  <c:v>667.039775</c:v>
                </c:pt>
                <c:pt idx="53">
                  <c:v>667.039775</c:v>
                </c:pt>
                <c:pt idx="54">
                  <c:v>667.039775</c:v>
                </c:pt>
              </c:numCache>
            </c:numRef>
          </c:yVal>
          <c:smooth val="0"/>
        </c:ser>
        <c:ser>
          <c:idx val="5"/>
          <c:order val="5"/>
          <c:tx>
            <c:v>PPV c/4</c:v>
          </c:tx>
          <c:spPr>
            <a:noFill/>
            <a:ln w="25400" cap="flat">
              <a:solidFill>
                <a:srgbClr val="006411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6411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PPV-DIST'!$AC$5:$AC$59</c:f>
              <c:numCache>
                <c:ptCount val="55"/>
                <c:pt idx="0">
                  <c:v>166.759944</c:v>
                </c:pt>
                <c:pt idx="1">
                  <c:v>166.759944</c:v>
                </c:pt>
                <c:pt idx="2">
                  <c:v>166.759944</c:v>
                </c:pt>
                <c:pt idx="3">
                  <c:v>166.759944</c:v>
                </c:pt>
                <c:pt idx="4">
                  <c:v>166.759944</c:v>
                </c:pt>
                <c:pt idx="5">
                  <c:v>166.759944</c:v>
                </c:pt>
                <c:pt idx="6">
                  <c:v>166.759944</c:v>
                </c:pt>
                <c:pt idx="7">
                  <c:v>166.759944</c:v>
                </c:pt>
                <c:pt idx="8">
                  <c:v>166.759944</c:v>
                </c:pt>
                <c:pt idx="9">
                  <c:v>166.759944</c:v>
                </c:pt>
                <c:pt idx="10">
                  <c:v>166.759944</c:v>
                </c:pt>
                <c:pt idx="11">
                  <c:v>166.759944</c:v>
                </c:pt>
                <c:pt idx="12">
                  <c:v>166.759944</c:v>
                </c:pt>
                <c:pt idx="13">
                  <c:v>166.759944</c:v>
                </c:pt>
                <c:pt idx="14">
                  <c:v>166.759944</c:v>
                </c:pt>
                <c:pt idx="15">
                  <c:v>166.759944</c:v>
                </c:pt>
                <c:pt idx="16">
                  <c:v>166.759944</c:v>
                </c:pt>
                <c:pt idx="17">
                  <c:v>166.759944</c:v>
                </c:pt>
                <c:pt idx="18">
                  <c:v>166.759944</c:v>
                </c:pt>
                <c:pt idx="19">
                  <c:v>166.759944</c:v>
                </c:pt>
                <c:pt idx="20">
                  <c:v>166.759944</c:v>
                </c:pt>
                <c:pt idx="21">
                  <c:v>166.759944</c:v>
                </c:pt>
                <c:pt idx="22">
                  <c:v>166.759944</c:v>
                </c:pt>
                <c:pt idx="23">
                  <c:v>166.759944</c:v>
                </c:pt>
                <c:pt idx="24">
                  <c:v>166.759944</c:v>
                </c:pt>
                <c:pt idx="25">
                  <c:v>166.759944</c:v>
                </c:pt>
                <c:pt idx="26">
                  <c:v>166.759944</c:v>
                </c:pt>
                <c:pt idx="27">
                  <c:v>166.759944</c:v>
                </c:pt>
                <c:pt idx="28">
                  <c:v>166.759944</c:v>
                </c:pt>
                <c:pt idx="29">
                  <c:v>166.759944</c:v>
                </c:pt>
                <c:pt idx="30">
                  <c:v>166.759944</c:v>
                </c:pt>
                <c:pt idx="31">
                  <c:v>166.759944</c:v>
                </c:pt>
                <c:pt idx="32">
                  <c:v>166.759944</c:v>
                </c:pt>
                <c:pt idx="33">
                  <c:v>166.759944</c:v>
                </c:pt>
                <c:pt idx="34">
                  <c:v>166.759944</c:v>
                </c:pt>
                <c:pt idx="35">
                  <c:v>166.759944</c:v>
                </c:pt>
                <c:pt idx="36">
                  <c:v>166.759944</c:v>
                </c:pt>
                <c:pt idx="37">
                  <c:v>166.759944</c:v>
                </c:pt>
                <c:pt idx="38">
                  <c:v>166.759944</c:v>
                </c:pt>
                <c:pt idx="39">
                  <c:v>166.759944</c:v>
                </c:pt>
                <c:pt idx="40">
                  <c:v>166.759944</c:v>
                </c:pt>
                <c:pt idx="41">
                  <c:v>166.759944</c:v>
                </c:pt>
                <c:pt idx="42">
                  <c:v>166.759944</c:v>
                </c:pt>
                <c:pt idx="43">
                  <c:v>166.759944</c:v>
                </c:pt>
                <c:pt idx="44">
                  <c:v>166.759944</c:v>
                </c:pt>
                <c:pt idx="45">
                  <c:v>166.759944</c:v>
                </c:pt>
                <c:pt idx="46">
                  <c:v>166.759944</c:v>
                </c:pt>
                <c:pt idx="47">
                  <c:v>166.759944</c:v>
                </c:pt>
                <c:pt idx="48">
                  <c:v>166.759944</c:v>
                </c:pt>
                <c:pt idx="49">
                  <c:v>166.759944</c:v>
                </c:pt>
                <c:pt idx="50">
                  <c:v>166.759944</c:v>
                </c:pt>
                <c:pt idx="51">
                  <c:v>166.759944</c:v>
                </c:pt>
                <c:pt idx="52">
                  <c:v>166.759944</c:v>
                </c:pt>
                <c:pt idx="53">
                  <c:v>166.759944</c:v>
                </c:pt>
                <c:pt idx="54">
                  <c:v>166.759944</c:v>
                </c:pt>
              </c:numCache>
            </c:numRef>
          </c:yVal>
          <c:smooth val="1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1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PPV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75"/>
        <c:minorUnit val="137.5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28023"/>
          <c:y val="0.946383"/>
          <c:w val="0.94814"/>
          <c:h val="0.0536167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Carga Vs. Distancia</a:t>
            </a:r>
          </a:p>
        </c:rich>
      </c:tx>
      <c:layout>
        <c:manualLayout>
          <c:xMode val="edge"/>
          <c:yMode val="edge"/>
          <c:x val="0.364517"/>
          <c:y val="0"/>
          <c:w val="0.270966"/>
          <c:h val="0.10738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3919"/>
          <c:y val="0.107383"/>
          <c:w val="0.87307"/>
          <c:h val="0.642743"/>
        </c:manualLayout>
      </c:layout>
      <c:scatterChart>
        <c:scatterStyle val="lineMarker"/>
        <c:varyColors val="0"/>
        <c:ser>
          <c:idx val="0"/>
          <c:order val="0"/>
          <c:tx>
            <c:strRef>
              <c:f>'ABACO CARGA-DIST'!$T$4</c:f>
              <c:strCache>
                <c:ptCount val="1"/>
                <c:pt idx="0">
                  <c:v>8*PPV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CARGA-DIST'!$V$5:$V$54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CARGA-DIST'!$AA$5:$AA$54</c:f>
              <c:numCache>
                <c:ptCount val="0"/>
              </c:numCache>
            </c:numRef>
          </c:yVal>
          <c:smooth val="0"/>
        </c:ser>
        <c:ser>
          <c:idx val="1"/>
          <c:order val="1"/>
          <c:tx>
            <c:strRef>
              <c:f>'ABACO CARGA-DIST'!$AC$4</c:f>
              <c:strCache>
                <c:ptCount val="1"/>
                <c:pt idx="0">
                  <c:v>4*PPV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CARGA-DIST'!$AJ$5:$AJ$54</c:f>
              <c:numCache>
                <c:ptCount val="0"/>
              </c:numCache>
            </c:numRef>
          </c:yVal>
          <c:smooth val="0"/>
        </c:ser>
        <c:ser>
          <c:idx val="2"/>
          <c:order val="2"/>
          <c:tx>
            <c:strRef>
              <c:f>'ABACO CARGA-DIST'!$AL$4</c:f>
              <c:strCache>
                <c:ptCount val="1"/>
                <c:pt idx="0">
                  <c:v>1*PPV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CARGA-DIST'!$AN$5:$AN$54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CARGA-DIST'!$AS$5:$AS$54</c:f>
              <c:numCache>
                <c:ptCount val="0"/>
              </c:numCache>
            </c:numRef>
          </c:yVal>
          <c:smooth val="0"/>
        </c:ser>
        <c:ser>
          <c:idx val="3"/>
          <c:order val="3"/>
          <c:tx>
            <c:strRef>
              <c:f>'ABACO CARGA-DIST'!$AU$4</c:f>
              <c:strCache>
                <c:ptCount val="1"/>
                <c:pt idx="0">
                  <c:v>1/4*PPV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CARGA-DIST'!$AW$5:$AW$54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CARGA-DIST'!$BB$5:$BB$54</c:f>
              <c:numCache>
                <c:ptCount val="0"/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6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Carga  [kg]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00"/>
        <c:minorUnit val="100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764494"/>
          <c:y val="0.946424"/>
          <c:w val="0.908884"/>
          <c:h val="0.0535758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5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500" u="none">
                <a:solidFill>
                  <a:srgbClr val="000000"/>
                </a:solidFill>
                <a:latin typeface="Arial"/>
              </a:rPr>
              <a:t>H&amp;P MODEL</a:t>
            </a:r>
          </a:p>
        </c:rich>
      </c:tx>
      <c:layout>
        <c:manualLayout>
          <c:xMode val="edge"/>
          <c:yMode val="edge"/>
          <c:x val="0.425355"/>
          <c:y val="0"/>
          <c:w val="0.149291"/>
          <c:h val="0.0925615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60307"/>
          <c:y val="0.0925615"/>
          <c:w val="0.807731"/>
          <c:h val="0.766594"/>
        </c:manualLayout>
      </c:layout>
      <c:scatterChart>
        <c:scatterStyle val="lineMarker"/>
        <c:varyColors val="0"/>
        <c:ser>
          <c:idx val="0"/>
          <c:order val="0"/>
          <c:tx>
            <c:v>Series3</c:v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marker>
            <c:symbol val="triangle"/>
            <c:size val="4"/>
            <c:spPr>
              <a:solidFill>
                <a:schemeClr val="accent3"/>
              </a:solidFill>
              <a:ln w="6350" cap="flat">
                <a:solidFill>
                  <a:schemeClr val="accent3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03'!$H$58:$H$60</c:f>
              <c:numCache>
                <c:ptCount val="3"/>
                <c:pt idx="0">
                  <c:v>2.881213</c:v>
                </c:pt>
                <c:pt idx="1">
                  <c:v>0.916582</c:v>
                </c:pt>
                <c:pt idx="2">
                  <c:v>0.427692</c:v>
                </c:pt>
              </c:numCache>
            </c:numRef>
          </c:xVal>
          <c:yVal>
            <c:numRef>
              <c:f>'Prueba 03'!$G$58:$G$60</c:f>
              <c:numCache>
                <c:ptCount val="3"/>
                <c:pt idx="0">
                  <c:v>2047.672311</c:v>
                </c:pt>
                <c:pt idx="1">
                  <c:v>464.000000</c:v>
                </c:pt>
                <c:pt idx="2">
                  <c:v>117.080000</c:v>
                </c:pt>
              </c:numCache>
            </c:numRef>
          </c:yVal>
          <c:smooth val="0"/>
        </c:ser>
        <c:ser>
          <c:idx val="1"/>
          <c:order val="1"/>
          <c:tx>
            <c:v>ACTUAL</c:v>
          </c:tx>
          <c:spPr>
            <a:solidFill>
              <a:schemeClr val="accent4"/>
            </a:solidFill>
            <a:ln w="12700" cap="flat">
              <a:noFill/>
              <a:miter lim="400000"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6350" cap="flat">
                <a:solidFill>
                  <a:schemeClr val="accent4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03'!$H$58:$H$60</c:f>
              <c:numCache>
                <c:ptCount val="3"/>
                <c:pt idx="0">
                  <c:v>2.881213</c:v>
                </c:pt>
                <c:pt idx="1">
                  <c:v>0.916582</c:v>
                </c:pt>
                <c:pt idx="2">
                  <c:v>0.427692</c:v>
                </c:pt>
              </c:numCache>
            </c:numRef>
          </c:xVal>
          <c:yVal>
            <c:numRef>
              <c:f>'Prueba 03'!$G$58:$G$60</c:f>
              <c:numCache>
                <c:ptCount val="3"/>
                <c:pt idx="0">
                  <c:v>2047.672311</c:v>
                </c:pt>
                <c:pt idx="1">
                  <c:v>464.000000</c:v>
                </c:pt>
                <c:pt idx="2">
                  <c:v>117.080000</c:v>
                </c:pt>
              </c:numCache>
            </c:numRef>
          </c:yVal>
          <c:smooth val="0"/>
        </c:ser>
        <c:ser>
          <c:idx val="2"/>
          <c:order val="2"/>
          <c:tx>
            <c:v>Series1</c:v>
          </c:tx>
          <c:spPr>
            <a:solidFill>
              <a:srgbClr val="DD0806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8"/>
            <c:spPr>
              <a:solidFill>
                <a:srgbClr val="DD0806"/>
              </a:solidFill>
              <a:ln w="6350" cap="flat">
                <a:solidFill>
                  <a:srgbClr val="DD0806"/>
                </a:solidFill>
                <a:prstDash val="solid"/>
                <a:miter lim="800000"/>
              </a:ln>
              <a:effectLst/>
            </c:spPr>
          </c:marker>
          <c:dLbls>
            <c:numFmt formatCode="0.00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y = 452.83x1.484
R² = 0.9912</c:name>
            <c:spPr>
              <a:noFill/>
              <a:ln w="6350" cap="flat">
                <a:solidFill>
                  <a:srgbClr val="000000"/>
                </a:solidFill>
                <a:prstDash val="solid"/>
                <a:miter lim="800000"/>
              </a:ln>
              <a:effectLst>
                <a:outerShdw sx="100000" sy="100000" kx="0" ky="0" algn="tl" rotWithShape="1" blurRad="12700" dist="25400" dir="7320000">
                  <a:srgbClr val="000000">
                    <a:alpha val="25000"/>
                  </a:srgbClr>
                </a:outerShdw>
              </a:effectLst>
            </c:spPr>
            <c:trendlineType val="power"/>
            <c:forward val="0"/>
            <c:backward val="0"/>
            <c:dispRSqr val="1"/>
            <c:dispEq val="1"/>
            <c:trendlineLbl>
              <c:layout/>
              <c:numFmt formatCode="General" sourceLinked="0"/>
              <c:tx>
                <c:rich>
                  <a:bodyPr rot="0"/>
                  <a:lstStyle/>
                  <a:p>
                    <a:pPr>
                      <a:defRPr b="0" i="0" strike="noStrike" sz="1100" u="none">
                        <a:solidFill>
                          <a:srgbClr val="000000"/>
                        </a:solidFill>
                        <a:latin typeface="Arial"/>
                      </a:defRPr>
                    </a:pP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y = 452.83x</a:t>
                    </a:r>
                    <a:r>
                      <a:rPr b="0" baseline="32909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1.484
</a:t>
                    </a:r>
                    <a:r>
                      <a:rPr b="0" i="0" strike="noStrike" sz="1100" u="none">
                        <a:solidFill>
                          <a:srgbClr val="000000"/>
                        </a:solidFill>
                        <a:latin typeface="Arial"/>
                      </a:rPr>
                      <a:t>R² = 0.9912</a:t>
                    </a:r>
                  </a:p>
                </c:rich>
              </c:tx>
            </c:trendlineLbl>
          </c:trendline>
          <c:xVal>
            <c:numRef>
              <c:f>'Prueba 03'!$H$58:$H$60</c:f>
              <c:numCache>
                <c:ptCount val="3"/>
                <c:pt idx="0">
                  <c:v>2.881213</c:v>
                </c:pt>
                <c:pt idx="1">
                  <c:v>0.916582</c:v>
                </c:pt>
                <c:pt idx="2">
                  <c:v>0.427692</c:v>
                </c:pt>
              </c:numCache>
            </c:numRef>
          </c:xVal>
          <c:yVal>
            <c:numRef>
              <c:f>'Prueba 03'!$G$58:$G$60</c:f>
              <c:numCache>
                <c:ptCount val="3"/>
                <c:pt idx="0">
                  <c:v>2047.672311</c:v>
                </c:pt>
                <c:pt idx="1">
                  <c:v>464.000000</c:v>
                </c:pt>
                <c:pt idx="2">
                  <c:v>117.080000</c:v>
                </c:pt>
              </c:numCache>
            </c:numRef>
          </c:yVal>
          <c:smooth val="0"/>
        </c:ser>
        <c:ser>
          <c:idx val="3"/>
          <c:order val="3"/>
          <c:tx>
            <c:v>AJUSTADO</c:v>
          </c:tx>
          <c:spPr>
            <a:solidFill>
              <a:schemeClr val="accent5"/>
            </a:solidFill>
            <a:ln w="12700" cap="flat">
              <a:noFill/>
              <a:miter lim="400000"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6350" cap="flat">
                <a:solidFill>
                  <a:schemeClr val="accent5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'Prueba 03'!$H$58:$H$60</c:f>
              <c:numCache>
                <c:ptCount val="3"/>
                <c:pt idx="0">
                  <c:v>2.881213</c:v>
                </c:pt>
                <c:pt idx="1">
                  <c:v>0.916582</c:v>
                </c:pt>
                <c:pt idx="2">
                  <c:v>0.427692</c:v>
                </c:pt>
              </c:numCache>
            </c:numRef>
          </c:xVal>
          <c:yVal>
            <c:numRef>
              <c:f>'Prueba 03'!$F$63:$F$65</c:f>
              <c:numCache>
                <c:ptCount val="3"/>
                <c:pt idx="0">
                  <c:v>1767.630260</c:v>
                </c:pt>
                <c:pt idx="1">
                  <c:v>355.652424</c:v>
                </c:pt>
                <c:pt idx="2">
                  <c:v>122.340148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logBase val="10"/>
          <c:orientation val="minMax"/>
          <c:max val="5"/>
          <c:min val="0.2"/>
        </c:scaling>
        <c:delete val="0"/>
        <c:axPos val="b"/>
        <c:min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inorGridlines>
        <c:title>
          <c:tx>
            <c:rich>
              <a:bodyPr rot="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Factor HP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5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</c:valAx>
      <c:valAx>
        <c:axId val="2094734553"/>
        <c:scaling>
          <c:logBase val="10"/>
          <c:orientation val="minMax"/>
          <c:max val="10000"/>
          <c:min val="10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1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100" u="none">
                    <a:solidFill>
                      <a:srgbClr val="000000"/>
                    </a:solidFill>
                    <a:latin typeface="Arial"/>
                  </a:rPr>
                  <a:t>VPP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3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plotVisOnly val="1"/>
    <c:dispBlanksAs val="gap"/>
  </c:chart>
  <c:spPr>
    <a:solidFill>
      <a:srgbClr val="DEEBF7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Vibración Vs. Distancia</a:t>
            </a:r>
          </a:p>
        </c:rich>
      </c:tx>
      <c:layout>
        <c:manualLayout>
          <c:xMode val="edge"/>
          <c:yMode val="edge"/>
          <c:x val="0.334223"/>
          <c:y val="0"/>
          <c:w val="0.331554"/>
          <c:h val="0.10749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6016"/>
          <c:y val="0.10749"/>
          <c:w val="0.870542"/>
          <c:h val="0.6478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'ABACO PPV-DIST'!$AB$2</c:f>
              <c:strCache>
                <c:ptCount val="1"/>
                <c:pt idx="0">
                  <c:v>889.6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PPV-DIST'!$AA$5:$AA$54</c:f>
              <c:numCache>
                <c:ptCount val="50"/>
                <c:pt idx="0">
                  <c:v>40818064.763032</c:v>
                </c:pt>
                <c:pt idx="1">
                  <c:v>5144428.457414</c:v>
                </c:pt>
                <c:pt idx="2">
                  <c:v>1489570.775243</c:v>
                </c:pt>
                <c:pt idx="3">
                  <c:v>595027.020130</c:v>
                </c:pt>
                <c:pt idx="4">
                  <c:v>283983.103803</c:v>
                </c:pt>
                <c:pt idx="5">
                  <c:v>152321.986188</c:v>
                </c:pt>
                <c:pt idx="6">
                  <c:v>88869.686281</c:v>
                </c:pt>
                <c:pt idx="7">
                  <c:v>55276.970483</c:v>
                </c:pt>
                <c:pt idx="8">
                  <c:v>36164.555784</c:v>
                </c:pt>
                <c:pt idx="9">
                  <c:v>24649.715045</c:v>
                </c:pt>
                <c:pt idx="10">
                  <c:v>17380.164662</c:v>
                </c:pt>
                <c:pt idx="11">
                  <c:v>12608.510303</c:v>
                </c:pt>
                <c:pt idx="12">
                  <c:v>9371.549762</c:v>
                </c:pt>
                <c:pt idx="13">
                  <c:v>7112.808006</c:v>
                </c:pt>
                <c:pt idx="14">
                  <c:v>5497.638292</c:v>
                </c:pt>
                <c:pt idx="15">
                  <c:v>4317.699265</c:v>
                </c:pt>
                <c:pt idx="16">
                  <c:v>3439.299381</c:v>
                </c:pt>
                <c:pt idx="17">
                  <c:v>2774.332318</c:v>
                </c:pt>
                <c:pt idx="18">
                  <c:v>2263.343633</c:v>
                </c:pt>
                <c:pt idx="19">
                  <c:v>1865.356110</c:v>
                </c:pt>
                <c:pt idx="20">
                  <c:v>1551.585583</c:v>
                </c:pt>
                <c:pt idx="21">
                  <c:v>1301.462572</c:v>
                </c:pt>
                <c:pt idx="22">
                  <c:v>1100.056875</c:v>
                </c:pt>
                <c:pt idx="23">
                  <c:v>936.376268</c:v>
                </c:pt>
                <c:pt idx="24">
                  <c:v>802.221740</c:v>
                </c:pt>
                <c:pt idx="25">
                  <c:v>691.404067</c:v>
                </c:pt>
                <c:pt idx="26">
                  <c:v>599.199310</c:v>
                </c:pt>
                <c:pt idx="27">
                  <c:v>521.964907</c:v>
                </c:pt>
                <c:pt idx="28">
                  <c:v>456.865407</c:v>
                </c:pt>
                <c:pt idx="29">
                  <c:v>401.674097</c:v>
                </c:pt>
                <c:pt idx="30">
                  <c:v>354.627891</c:v>
                </c:pt>
                <c:pt idx="31">
                  <c:v>314.320037</c:v>
                </c:pt>
                <c:pt idx="32">
                  <c:v>279.620000</c:v>
                </c:pt>
                <c:pt idx="33">
                  <c:v>249.613072</c:v>
                </c:pt>
                <c:pt idx="34">
                  <c:v>223.554454</c:v>
                </c:pt>
                <c:pt idx="35">
                  <c:v>200.834062</c:v>
                </c:pt>
                <c:pt idx="36">
                  <c:v>180.949331</c:v>
                </c:pt>
                <c:pt idx="37">
                  <c:v>163.484048</c:v>
                </c:pt>
                <c:pt idx="38">
                  <c:v>148.091777</c:v>
                </c:pt>
                <c:pt idx="39">
                  <c:v>134.482771</c:v>
                </c:pt>
                <c:pt idx="40">
                  <c:v>122.413595</c:v>
                </c:pt>
                <c:pt idx="41">
                  <c:v>111.678838</c:v>
                </c:pt>
                <c:pt idx="42">
                  <c:v>102.104458</c:v>
                </c:pt>
                <c:pt idx="43">
                  <c:v>93.542414</c:v>
                </c:pt>
                <c:pt idx="44">
                  <c:v>85.866310</c:v>
                </c:pt>
                <c:pt idx="45">
                  <c:v>78.967845</c:v>
                </c:pt>
                <c:pt idx="46">
                  <c:v>72.753903</c:v>
                </c:pt>
                <c:pt idx="47">
                  <c:v>67.144165</c:v>
                </c:pt>
                <c:pt idx="48">
                  <c:v>62.069131</c:v>
                </c:pt>
                <c:pt idx="49">
                  <c:v>57.468483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'ABACO PPV-DIST'!$AL$2</c:f>
              <c:strCache>
                <c:ptCount val="1"/>
                <c:pt idx="0">
                  <c:v>495 kg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PPV-DIST'!$AK$5:$AK$54</c:f>
              <c:numCache>
                <c:ptCount val="50"/>
                <c:pt idx="0">
                  <c:v>31996727.628655</c:v>
                </c:pt>
                <c:pt idx="1">
                  <c:v>3484399.607407</c:v>
                </c:pt>
                <c:pt idx="2">
                  <c:v>885047.227337</c:v>
                </c:pt>
                <c:pt idx="3">
                  <c:v>321290.780409</c:v>
                </c:pt>
                <c:pt idx="4">
                  <c:v>143471.196109</c:v>
                </c:pt>
                <c:pt idx="5">
                  <c:v>73476.543051</c:v>
                </c:pt>
                <c:pt idx="6">
                  <c:v>41489.106335</c:v>
                </c:pt>
                <c:pt idx="7">
                  <c:v>25202.883666</c:v>
                </c:pt>
                <c:pt idx="8">
                  <c:v>16202.616300</c:v>
                </c:pt>
                <c:pt idx="9">
                  <c:v>10898.395962</c:v>
                </c:pt>
                <c:pt idx="10">
                  <c:v>7606.191299</c:v>
                </c:pt>
                <c:pt idx="11">
                  <c:v>5473.837289</c:v>
                </c:pt>
                <c:pt idx="12">
                  <c:v>4042.573845</c:v>
                </c:pt>
                <c:pt idx="13">
                  <c:v>3052.360059</c:v>
                </c:pt>
                <c:pt idx="14">
                  <c:v>2349.223635</c:v>
                </c:pt>
                <c:pt idx="15">
                  <c:v>1838.523090</c:v>
                </c:pt>
                <c:pt idx="16">
                  <c:v>1460.169519</c:v>
                </c:pt>
                <c:pt idx="17">
                  <c:v>1174.914431</c:v>
                </c:pt>
                <c:pt idx="18">
                  <c:v>956.472101</c:v>
                </c:pt>
                <c:pt idx="19">
                  <c:v>786.842262</c:v>
                </c:pt>
                <c:pt idx="20">
                  <c:v>653.450613</c:v>
                </c:pt>
                <c:pt idx="21">
                  <c:v>547.354403</c:v>
                </c:pt>
                <c:pt idx="22">
                  <c:v>462.089645</c:v>
                </c:pt>
                <c:pt idx="23">
                  <c:v>392.914664</c:v>
                </c:pt>
                <c:pt idx="24">
                  <c:v>336.304047</c:v>
                </c:pt>
                <c:pt idx="25">
                  <c:v>289.604125</c:v>
                </c:pt>
                <c:pt idx="26">
                  <c:v>250.794599</c:v>
                </c:pt>
                <c:pt idx="27">
                  <c:v>218.321165</c:v>
                </c:pt>
                <c:pt idx="28">
                  <c:v>190.976365</c:v>
                </c:pt>
                <c:pt idx="29">
                  <c:v>167.813697</c:v>
                </c:pt>
                <c:pt idx="30">
                  <c:v>148.084962</c:v>
                </c:pt>
                <c:pt idx="31">
                  <c:v>131.194070</c:v>
                </c:pt>
                <c:pt idx="32">
                  <c:v>116.662619</c:v>
                </c:pt>
                <c:pt idx="33">
                  <c:v>104.104015</c:v>
                </c:pt>
                <c:pt idx="34">
                  <c:v>93.203832</c:v>
                </c:pt>
                <c:pt idx="35">
                  <c:v>83.704778</c:v>
                </c:pt>
                <c:pt idx="36">
                  <c:v>75.395108</c:v>
                </c:pt>
                <c:pt idx="37">
                  <c:v>68.099612</c:v>
                </c:pt>
                <c:pt idx="38">
                  <c:v>61.672571</c:v>
                </c:pt>
                <c:pt idx="39">
                  <c:v>55.992201</c:v>
                </c:pt>
                <c:pt idx="40">
                  <c:v>50.956255</c:v>
                </c:pt>
                <c:pt idx="41">
                  <c:v>46.478510</c:v>
                </c:pt>
                <c:pt idx="42">
                  <c:v>42.485956</c:v>
                </c:pt>
                <c:pt idx="43">
                  <c:v>38.916523</c:v>
                </c:pt>
                <c:pt idx="44">
                  <c:v>35.717245</c:v>
                </c:pt>
                <c:pt idx="45">
                  <c:v>32.842759</c:v>
                </c:pt>
                <c:pt idx="46">
                  <c:v>30.254080</c:v>
                </c:pt>
                <c:pt idx="47">
                  <c:v>27.917597</c:v>
                </c:pt>
                <c:pt idx="48">
                  <c:v>25.804237</c:v>
                </c:pt>
                <c:pt idx="49">
                  <c:v>23.888775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'ABACO PPV-DIST'!$AV$2</c:f>
              <c:strCache>
                <c:ptCount val="1"/>
                <c:pt idx="0">
                  <c:v>297 kg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PPV-DIST'!$AO$5:$AO$54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PPV-DIST'!$AU$5:$AU$54</c:f>
              <c:numCache>
                <c:ptCount val="50"/>
                <c:pt idx="0">
                  <c:v>22192790.568185</c:v>
                </c:pt>
                <c:pt idx="1">
                  <c:v>2068434.256194</c:v>
                </c:pt>
                <c:pt idx="2">
                  <c:v>478756.190842</c:v>
                </c:pt>
                <c:pt idx="3">
                  <c:v>165246.186964</c:v>
                </c:pt>
                <c:pt idx="4">
                  <c:v>71699.652891</c:v>
                </c:pt>
                <c:pt idx="5">
                  <c:v>36083.858882</c:v>
                </c:pt>
                <c:pt idx="6">
                  <c:v>20146.692692</c:v>
                </c:pt>
                <c:pt idx="7">
                  <c:v>12145.134138</c:v>
                </c:pt>
                <c:pt idx="8">
                  <c:v>7765.951432</c:v>
                </c:pt>
                <c:pt idx="9">
                  <c:v>5203.087184</c:v>
                </c:pt>
                <c:pt idx="10">
                  <c:v>3620.597490</c:v>
                </c:pt>
                <c:pt idx="11">
                  <c:v>2599.655201</c:v>
                </c:pt>
                <c:pt idx="12">
                  <c:v>1916.483658</c:v>
                </c:pt>
                <c:pt idx="13">
                  <c:v>1444.981394</c:v>
                </c:pt>
                <c:pt idx="14">
                  <c:v>1110.829192</c:v>
                </c:pt>
                <c:pt idx="15">
                  <c:v>868.516287</c:v>
                </c:pt>
                <c:pt idx="16">
                  <c:v>689.235591</c:v>
                </c:pt>
                <c:pt idx="17">
                  <c:v>554.218569</c:v>
                </c:pt>
                <c:pt idx="18">
                  <c:v>450.921983</c:v>
                </c:pt>
                <c:pt idx="19">
                  <c:v>370.771631</c:v>
                </c:pt>
                <c:pt idx="20">
                  <c:v>307.786998</c:v>
                </c:pt>
                <c:pt idx="21">
                  <c:v>257.720336</c:v>
                </c:pt>
                <c:pt idx="22">
                  <c:v>217.504759</c:v>
                </c:pt>
                <c:pt idx="23">
                  <c:v>184.892755</c:v>
                </c:pt>
                <c:pt idx="24">
                  <c:v>158.214751</c:v>
                </c:pt>
                <c:pt idx="25">
                  <c:v>136.214967</c:v>
                </c:pt>
                <c:pt idx="26">
                  <c:v>117.937994</c:v>
                </c:pt>
                <c:pt idx="27">
                  <c:v>102.649230</c:v>
                </c:pt>
                <c:pt idx="28">
                  <c:v>89.778311</c:v>
                </c:pt>
                <c:pt idx="29">
                  <c:v>78.878349</c:v>
                </c:pt>
                <c:pt idx="30">
                  <c:v>69.596240</c:v>
                </c:pt>
                <c:pt idx="31">
                  <c:v>61.650775</c:v>
                </c:pt>
                <c:pt idx="32">
                  <c:v>54.816344</c:v>
                </c:pt>
                <c:pt idx="33">
                  <c:v>48.910693</c:v>
                </c:pt>
                <c:pt idx="34">
                  <c:v>43.785633</c:v>
                </c:pt>
                <c:pt idx="35">
                  <c:v>39.319935</c:v>
                </c:pt>
                <c:pt idx="36">
                  <c:v>35.413854</c:v>
                </c:pt>
                <c:pt idx="37">
                  <c:v>31.984877</c:v>
                </c:pt>
                <c:pt idx="38">
                  <c:v>28.964389</c:v>
                </c:pt>
                <c:pt idx="39">
                  <c:v>26.295062</c:v>
                </c:pt>
                <c:pt idx="40">
                  <c:v>23.928768</c:v>
                </c:pt>
                <c:pt idx="41">
                  <c:v>21.824931</c:v>
                </c:pt>
                <c:pt idx="42">
                  <c:v>19.949199</c:v>
                </c:pt>
                <c:pt idx="43">
                  <c:v>18.272369</c:v>
                </c:pt>
                <c:pt idx="44">
                  <c:v>16.769526</c:v>
                </c:pt>
                <c:pt idx="45">
                  <c:v>15.419335</c:v>
                </c:pt>
                <c:pt idx="46">
                  <c:v>14.203462</c:v>
                </c:pt>
                <c:pt idx="47">
                  <c:v>13.106101</c:v>
                </c:pt>
                <c:pt idx="48">
                  <c:v>12.113583</c:v>
                </c:pt>
                <c:pt idx="49">
                  <c:v>11.214048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'ABACO PPV-DIST'!$BF$2</c:f>
              <c:strCache>
                <c:ptCount val="1"/>
                <c:pt idx="0">
                  <c:v>99 kg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PPV-DIST'!$AY$5:$AY$54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PPV-DIST'!$BE$5:$BE$54</c:f>
              <c:numCache>
                <c:ptCount val="50"/>
                <c:pt idx="0">
                  <c:v>5284792.097853</c:v>
                </c:pt>
                <c:pt idx="1">
                  <c:v>394730.532963</c:v>
                </c:pt>
                <c:pt idx="2">
                  <c:v>84799.409423</c:v>
                </c:pt>
                <c:pt idx="3">
                  <c:v>28368.235850</c:v>
                </c:pt>
                <c:pt idx="4">
                  <c:v>12118.045761</c:v>
                </c:pt>
                <c:pt idx="5">
                  <c:v>6044.979231</c:v>
                </c:pt>
                <c:pt idx="6">
                  <c:v>3356.763723</c:v>
                </c:pt>
                <c:pt idx="7">
                  <c:v>2016.333197</c:v>
                </c:pt>
                <c:pt idx="8">
                  <c:v>1286.106287</c:v>
                </c:pt>
                <c:pt idx="9">
                  <c:v>860.136026</c:v>
                </c:pt>
                <c:pt idx="10">
                  <c:v>597.735683</c:v>
                </c:pt>
                <c:pt idx="11">
                  <c:v>428.749999</c:v>
                </c:pt>
                <c:pt idx="12">
                  <c:v>315.827302</c:v>
                </c:pt>
                <c:pt idx="13">
                  <c:v>237.976117</c:v>
                </c:pt>
                <c:pt idx="14">
                  <c:v>182.851033</c:v>
                </c:pt>
                <c:pt idx="15">
                  <c:v>142.904852</c:v>
                </c:pt>
                <c:pt idx="16">
                  <c:v>113.366937</c:v>
                </c:pt>
                <c:pt idx="17">
                  <c:v>91.132591</c:v>
                </c:pt>
                <c:pt idx="18">
                  <c:v>74.128851</c:v>
                </c:pt>
                <c:pt idx="19">
                  <c:v>60.939814</c:v>
                </c:pt>
                <c:pt idx="20">
                  <c:v>50.578545</c:v>
                </c:pt>
                <c:pt idx="21">
                  <c:v>42.344462</c:v>
                </c:pt>
                <c:pt idx="22">
                  <c:v>35.731992</c:v>
                </c:pt>
                <c:pt idx="23">
                  <c:v>30.370794</c:v>
                </c:pt>
                <c:pt idx="24">
                  <c:v>25.985862</c:v>
                </c:pt>
                <c:pt idx="25">
                  <c:v>22.370418</c:v>
                </c:pt>
                <c:pt idx="26">
                  <c:v>19.367188</c:v>
                </c:pt>
                <c:pt idx="27">
                  <c:v>16.855278</c:v>
                </c:pt>
                <c:pt idx="28">
                  <c:v>14.740844</c:v>
                </c:pt>
                <c:pt idx="29">
                  <c:v>12.950374</c:v>
                </c:pt>
                <c:pt idx="30">
                  <c:v>11.425793</c:v>
                </c:pt>
                <c:pt idx="31">
                  <c:v>10.120860</c:v>
                </c:pt>
                <c:pt idx="32">
                  <c:v>8.998480</c:v>
                </c:pt>
                <c:pt idx="33">
                  <c:v>8.028693</c:v>
                </c:pt>
                <c:pt idx="34">
                  <c:v>7.187141</c:v>
                </c:pt>
                <c:pt idx="35">
                  <c:v>6.453898</c:v>
                </c:pt>
                <c:pt idx="36">
                  <c:v>5.812575</c:v>
                </c:pt>
                <c:pt idx="37">
                  <c:v>5.249612</c:v>
                </c:pt>
                <c:pt idx="38">
                  <c:v>4.753735</c:v>
                </c:pt>
                <c:pt idx="39">
                  <c:v>4.315526</c:v>
                </c:pt>
                <c:pt idx="40">
                  <c:v>3.927079</c:v>
                </c:pt>
                <c:pt idx="41">
                  <c:v>3.581729</c:v>
                </c:pt>
                <c:pt idx="42">
                  <c:v>3.273832</c:v>
                </c:pt>
                <c:pt idx="43">
                  <c:v>2.998593</c:v>
                </c:pt>
                <c:pt idx="44">
                  <c:v>2.751920</c:v>
                </c:pt>
                <c:pt idx="45">
                  <c:v>2.530309</c:v>
                </c:pt>
                <c:pt idx="46">
                  <c:v>2.330748</c:v>
                </c:pt>
                <c:pt idx="47">
                  <c:v>2.150643</c:v>
                </c:pt>
                <c:pt idx="48">
                  <c:v>1.987748</c:v>
                </c:pt>
                <c:pt idx="49">
                  <c:v>1.840118</c:v>
                </c:pt>
              </c:numCache>
            </c:numRef>
          </c:yVal>
          <c:smooth val="0"/>
        </c:ser>
        <c:ser>
          <c:idx val="4"/>
          <c:order val="4"/>
          <c:tx>
            <c:v>PPV c</c:v>
          </c:tx>
          <c:spPr>
            <a:noFill/>
            <a:ln w="25400" cap="flat">
              <a:solidFill>
                <a:srgbClr val="DD0806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DD0806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PPV-DIST'!$AB$5:$AB$59</c:f>
              <c:numCache>
                <c:ptCount val="55"/>
                <c:pt idx="0">
                  <c:v>667.039775</c:v>
                </c:pt>
                <c:pt idx="1">
                  <c:v>667.039775</c:v>
                </c:pt>
                <c:pt idx="2">
                  <c:v>667.039775</c:v>
                </c:pt>
                <c:pt idx="3">
                  <c:v>667.039775</c:v>
                </c:pt>
                <c:pt idx="4">
                  <c:v>667.039775</c:v>
                </c:pt>
                <c:pt idx="5">
                  <c:v>667.039775</c:v>
                </c:pt>
                <c:pt idx="6">
                  <c:v>667.039775</c:v>
                </c:pt>
                <c:pt idx="7">
                  <c:v>667.039775</c:v>
                </c:pt>
                <c:pt idx="8">
                  <c:v>667.039775</c:v>
                </c:pt>
                <c:pt idx="9">
                  <c:v>667.039775</c:v>
                </c:pt>
                <c:pt idx="10">
                  <c:v>667.039775</c:v>
                </c:pt>
                <c:pt idx="11">
                  <c:v>667.039775</c:v>
                </c:pt>
                <c:pt idx="12">
                  <c:v>667.039775</c:v>
                </c:pt>
                <c:pt idx="13">
                  <c:v>667.039775</c:v>
                </c:pt>
                <c:pt idx="14">
                  <c:v>667.039775</c:v>
                </c:pt>
                <c:pt idx="15">
                  <c:v>667.039775</c:v>
                </c:pt>
                <c:pt idx="16">
                  <c:v>667.039775</c:v>
                </c:pt>
                <c:pt idx="17">
                  <c:v>667.039775</c:v>
                </c:pt>
                <c:pt idx="18">
                  <c:v>667.039775</c:v>
                </c:pt>
                <c:pt idx="19">
                  <c:v>667.039775</c:v>
                </c:pt>
                <c:pt idx="20">
                  <c:v>667.039775</c:v>
                </c:pt>
                <c:pt idx="21">
                  <c:v>667.039775</c:v>
                </c:pt>
                <c:pt idx="22">
                  <c:v>667.039775</c:v>
                </c:pt>
                <c:pt idx="23">
                  <c:v>667.039775</c:v>
                </c:pt>
                <c:pt idx="24">
                  <c:v>667.039775</c:v>
                </c:pt>
                <c:pt idx="25">
                  <c:v>667.039775</c:v>
                </c:pt>
                <c:pt idx="26">
                  <c:v>667.039775</c:v>
                </c:pt>
                <c:pt idx="27">
                  <c:v>667.039775</c:v>
                </c:pt>
                <c:pt idx="28">
                  <c:v>667.039775</c:v>
                </c:pt>
                <c:pt idx="29">
                  <c:v>667.039775</c:v>
                </c:pt>
                <c:pt idx="30">
                  <c:v>667.039775</c:v>
                </c:pt>
                <c:pt idx="31">
                  <c:v>667.039775</c:v>
                </c:pt>
                <c:pt idx="32">
                  <c:v>667.039775</c:v>
                </c:pt>
                <c:pt idx="33">
                  <c:v>667.039775</c:v>
                </c:pt>
                <c:pt idx="34">
                  <c:v>667.039775</c:v>
                </c:pt>
                <c:pt idx="35">
                  <c:v>667.039775</c:v>
                </c:pt>
                <c:pt idx="36">
                  <c:v>667.039775</c:v>
                </c:pt>
                <c:pt idx="37">
                  <c:v>667.039775</c:v>
                </c:pt>
                <c:pt idx="38">
                  <c:v>667.039775</c:v>
                </c:pt>
                <c:pt idx="39">
                  <c:v>667.039775</c:v>
                </c:pt>
                <c:pt idx="40">
                  <c:v>667.039775</c:v>
                </c:pt>
                <c:pt idx="41">
                  <c:v>667.039775</c:v>
                </c:pt>
                <c:pt idx="42">
                  <c:v>667.039775</c:v>
                </c:pt>
                <c:pt idx="43">
                  <c:v>667.039775</c:v>
                </c:pt>
                <c:pt idx="44">
                  <c:v>667.039775</c:v>
                </c:pt>
                <c:pt idx="45">
                  <c:v>667.039775</c:v>
                </c:pt>
                <c:pt idx="46">
                  <c:v>667.039775</c:v>
                </c:pt>
                <c:pt idx="47">
                  <c:v>667.039775</c:v>
                </c:pt>
                <c:pt idx="48">
                  <c:v>667.039775</c:v>
                </c:pt>
                <c:pt idx="49">
                  <c:v>667.039775</c:v>
                </c:pt>
                <c:pt idx="50">
                  <c:v>667.039775</c:v>
                </c:pt>
                <c:pt idx="51">
                  <c:v>667.039775</c:v>
                </c:pt>
                <c:pt idx="52">
                  <c:v>667.039775</c:v>
                </c:pt>
                <c:pt idx="53">
                  <c:v>667.039775</c:v>
                </c:pt>
                <c:pt idx="54">
                  <c:v>667.039775</c:v>
                </c:pt>
              </c:numCache>
            </c:numRef>
          </c:yVal>
          <c:smooth val="0"/>
        </c:ser>
        <c:ser>
          <c:idx val="5"/>
          <c:order val="5"/>
          <c:tx>
            <c:v>PPV c/4</c:v>
          </c:tx>
          <c:spPr>
            <a:noFill/>
            <a:ln w="25400" cap="flat">
              <a:solidFill>
                <a:srgbClr val="006411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6411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PPV-DIST'!$AC$5:$AC$59</c:f>
              <c:numCache>
                <c:ptCount val="55"/>
                <c:pt idx="0">
                  <c:v>166.759944</c:v>
                </c:pt>
                <c:pt idx="1">
                  <c:v>166.759944</c:v>
                </c:pt>
                <c:pt idx="2">
                  <c:v>166.759944</c:v>
                </c:pt>
                <c:pt idx="3">
                  <c:v>166.759944</c:v>
                </c:pt>
                <c:pt idx="4">
                  <c:v>166.759944</c:v>
                </c:pt>
                <c:pt idx="5">
                  <c:v>166.759944</c:v>
                </c:pt>
                <c:pt idx="6">
                  <c:v>166.759944</c:v>
                </c:pt>
                <c:pt idx="7">
                  <c:v>166.759944</c:v>
                </c:pt>
                <c:pt idx="8">
                  <c:v>166.759944</c:v>
                </c:pt>
                <c:pt idx="9">
                  <c:v>166.759944</c:v>
                </c:pt>
                <c:pt idx="10">
                  <c:v>166.759944</c:v>
                </c:pt>
                <c:pt idx="11">
                  <c:v>166.759944</c:v>
                </c:pt>
                <c:pt idx="12">
                  <c:v>166.759944</c:v>
                </c:pt>
                <c:pt idx="13">
                  <c:v>166.759944</c:v>
                </c:pt>
                <c:pt idx="14">
                  <c:v>166.759944</c:v>
                </c:pt>
                <c:pt idx="15">
                  <c:v>166.759944</c:v>
                </c:pt>
                <c:pt idx="16">
                  <c:v>166.759944</c:v>
                </c:pt>
                <c:pt idx="17">
                  <c:v>166.759944</c:v>
                </c:pt>
                <c:pt idx="18">
                  <c:v>166.759944</c:v>
                </c:pt>
                <c:pt idx="19">
                  <c:v>166.759944</c:v>
                </c:pt>
                <c:pt idx="20">
                  <c:v>166.759944</c:v>
                </c:pt>
                <c:pt idx="21">
                  <c:v>166.759944</c:v>
                </c:pt>
                <c:pt idx="22">
                  <c:v>166.759944</c:v>
                </c:pt>
                <c:pt idx="23">
                  <c:v>166.759944</c:v>
                </c:pt>
                <c:pt idx="24">
                  <c:v>166.759944</c:v>
                </c:pt>
                <c:pt idx="25">
                  <c:v>166.759944</c:v>
                </c:pt>
                <c:pt idx="26">
                  <c:v>166.759944</c:v>
                </c:pt>
                <c:pt idx="27">
                  <c:v>166.759944</c:v>
                </c:pt>
                <c:pt idx="28">
                  <c:v>166.759944</c:v>
                </c:pt>
                <c:pt idx="29">
                  <c:v>166.759944</c:v>
                </c:pt>
                <c:pt idx="30">
                  <c:v>166.759944</c:v>
                </c:pt>
                <c:pt idx="31">
                  <c:v>166.759944</c:v>
                </c:pt>
                <c:pt idx="32">
                  <c:v>166.759944</c:v>
                </c:pt>
                <c:pt idx="33">
                  <c:v>166.759944</c:v>
                </c:pt>
                <c:pt idx="34">
                  <c:v>166.759944</c:v>
                </c:pt>
                <c:pt idx="35">
                  <c:v>166.759944</c:v>
                </c:pt>
                <c:pt idx="36">
                  <c:v>166.759944</c:v>
                </c:pt>
                <c:pt idx="37">
                  <c:v>166.759944</c:v>
                </c:pt>
                <c:pt idx="38">
                  <c:v>166.759944</c:v>
                </c:pt>
                <c:pt idx="39">
                  <c:v>166.759944</c:v>
                </c:pt>
                <c:pt idx="40">
                  <c:v>166.759944</c:v>
                </c:pt>
                <c:pt idx="41">
                  <c:v>166.759944</c:v>
                </c:pt>
                <c:pt idx="42">
                  <c:v>166.759944</c:v>
                </c:pt>
                <c:pt idx="43">
                  <c:v>166.759944</c:v>
                </c:pt>
                <c:pt idx="44">
                  <c:v>166.759944</c:v>
                </c:pt>
                <c:pt idx="45">
                  <c:v>166.759944</c:v>
                </c:pt>
                <c:pt idx="46">
                  <c:v>166.759944</c:v>
                </c:pt>
                <c:pt idx="47">
                  <c:v>166.759944</c:v>
                </c:pt>
                <c:pt idx="48">
                  <c:v>166.759944</c:v>
                </c:pt>
                <c:pt idx="49">
                  <c:v>166.759944</c:v>
                </c:pt>
                <c:pt idx="50">
                  <c:v>166.759944</c:v>
                </c:pt>
                <c:pt idx="51">
                  <c:v>166.759944</c:v>
                </c:pt>
                <c:pt idx="52">
                  <c:v>166.759944</c:v>
                </c:pt>
                <c:pt idx="53">
                  <c:v>166.759944</c:v>
                </c:pt>
                <c:pt idx="54">
                  <c:v>166.759944</c:v>
                </c:pt>
              </c:numCache>
            </c:numRef>
          </c:yVal>
          <c:smooth val="1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1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PPV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75"/>
        <c:minorUnit val="137.5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28023"/>
          <c:y val="0.946383"/>
          <c:w val="0.94814"/>
          <c:h val="0.0536167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Carga Vs. Distancia</a:t>
            </a:r>
          </a:p>
        </c:rich>
      </c:tx>
      <c:layout>
        <c:manualLayout>
          <c:xMode val="edge"/>
          <c:yMode val="edge"/>
          <c:x val="0.364517"/>
          <c:y val="0"/>
          <c:w val="0.270966"/>
          <c:h val="0.10738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3919"/>
          <c:y val="0.107383"/>
          <c:w val="0.87307"/>
          <c:h val="0.642743"/>
        </c:manualLayout>
      </c:layout>
      <c:scatterChart>
        <c:scatterStyle val="lineMarker"/>
        <c:varyColors val="0"/>
        <c:ser>
          <c:idx val="0"/>
          <c:order val="0"/>
          <c:tx>
            <c:strRef>
              <c:f>'ABACO CARGA-DIST'!$T$4</c:f>
              <c:strCache>
                <c:ptCount val="1"/>
                <c:pt idx="0">
                  <c:v>8*PPV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CARGA-DIST'!$V$5:$V$54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CARGA-DIST'!$AA$5:$AA$54</c:f>
              <c:numCache>
                <c:ptCount val="0"/>
              </c:numCache>
            </c:numRef>
          </c:yVal>
          <c:smooth val="0"/>
        </c:ser>
        <c:ser>
          <c:idx val="1"/>
          <c:order val="1"/>
          <c:tx>
            <c:strRef>
              <c:f>'ABACO CARGA-DIST'!$AC$4</c:f>
              <c:strCache>
                <c:ptCount val="1"/>
                <c:pt idx="0">
                  <c:v>4*PPV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CARGA-DIST'!$AJ$5:$AJ$54</c:f>
              <c:numCache>
                <c:ptCount val="0"/>
              </c:numCache>
            </c:numRef>
          </c:yVal>
          <c:smooth val="0"/>
        </c:ser>
        <c:ser>
          <c:idx val="2"/>
          <c:order val="2"/>
          <c:tx>
            <c:strRef>
              <c:f>'ABACO CARGA-DIST'!$AL$4</c:f>
              <c:strCache>
                <c:ptCount val="1"/>
                <c:pt idx="0">
                  <c:v>1*PPV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CARGA-DIST'!$AN$5:$AN$54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CARGA-DIST'!$AS$5:$AS$54</c:f>
              <c:numCache>
                <c:ptCount val="0"/>
              </c:numCache>
            </c:numRef>
          </c:yVal>
          <c:smooth val="0"/>
        </c:ser>
        <c:ser>
          <c:idx val="3"/>
          <c:order val="3"/>
          <c:tx>
            <c:strRef>
              <c:f>'ABACO CARGA-DIST'!$AU$4</c:f>
              <c:strCache>
                <c:ptCount val="1"/>
                <c:pt idx="0">
                  <c:v>1/4*PPV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CARGA-DIST'!$AW$5:$AW$54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CARGA-DIST'!$BB$5:$BB$54</c:f>
              <c:numCache>
                <c:ptCount val="0"/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6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Carga  [kg]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00"/>
        <c:minorUnit val="100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764494"/>
          <c:y val="0.946424"/>
          <c:w val="0.908884"/>
          <c:h val="0.0535758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Vibración Vs. Distancia</a:t>
            </a:r>
          </a:p>
        </c:rich>
      </c:tx>
      <c:layout>
        <c:manualLayout>
          <c:xMode val="edge"/>
          <c:yMode val="edge"/>
          <c:x val="0.339801"/>
          <c:y val="0"/>
          <c:w val="0.320398"/>
          <c:h val="0.106365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3726"/>
          <c:y val="0.106365"/>
          <c:w val="0.873285"/>
          <c:h val="0.649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'ABACO PPV-DIST'!$AB$2</c:f>
              <c:strCache>
                <c:ptCount val="1"/>
                <c:pt idx="0">
                  <c:v>889.6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PPV-DIST'!$AA$5:$AA$54</c:f>
              <c:numCache>
                <c:ptCount val="50"/>
                <c:pt idx="0">
                  <c:v>40818064.763032</c:v>
                </c:pt>
                <c:pt idx="1">
                  <c:v>5144428.457414</c:v>
                </c:pt>
                <c:pt idx="2">
                  <c:v>1489570.775243</c:v>
                </c:pt>
                <c:pt idx="3">
                  <c:v>595027.020130</c:v>
                </c:pt>
                <c:pt idx="4">
                  <c:v>283983.103803</c:v>
                </c:pt>
                <c:pt idx="5">
                  <c:v>152321.986188</c:v>
                </c:pt>
                <c:pt idx="6">
                  <c:v>88869.686281</c:v>
                </c:pt>
                <c:pt idx="7">
                  <c:v>55276.970483</c:v>
                </c:pt>
                <c:pt idx="8">
                  <c:v>36164.555784</c:v>
                </c:pt>
                <c:pt idx="9">
                  <c:v>24649.715045</c:v>
                </c:pt>
                <c:pt idx="10">
                  <c:v>17380.164662</c:v>
                </c:pt>
                <c:pt idx="11">
                  <c:v>12608.510303</c:v>
                </c:pt>
                <c:pt idx="12">
                  <c:v>9371.549762</c:v>
                </c:pt>
                <c:pt idx="13">
                  <c:v>7112.808006</c:v>
                </c:pt>
                <c:pt idx="14">
                  <c:v>5497.638292</c:v>
                </c:pt>
                <c:pt idx="15">
                  <c:v>4317.699265</c:v>
                </c:pt>
                <c:pt idx="16">
                  <c:v>3439.299381</c:v>
                </c:pt>
                <c:pt idx="17">
                  <c:v>2774.332318</c:v>
                </c:pt>
                <c:pt idx="18">
                  <c:v>2263.343633</c:v>
                </c:pt>
                <c:pt idx="19">
                  <c:v>1865.356110</c:v>
                </c:pt>
                <c:pt idx="20">
                  <c:v>1551.585583</c:v>
                </c:pt>
                <c:pt idx="21">
                  <c:v>1301.462572</c:v>
                </c:pt>
                <c:pt idx="22">
                  <c:v>1100.056875</c:v>
                </c:pt>
                <c:pt idx="23">
                  <c:v>936.376268</c:v>
                </c:pt>
                <c:pt idx="24">
                  <c:v>802.221740</c:v>
                </c:pt>
                <c:pt idx="25">
                  <c:v>691.404067</c:v>
                </c:pt>
                <c:pt idx="26">
                  <c:v>599.199310</c:v>
                </c:pt>
                <c:pt idx="27">
                  <c:v>521.964907</c:v>
                </c:pt>
                <c:pt idx="28">
                  <c:v>456.865407</c:v>
                </c:pt>
                <c:pt idx="29">
                  <c:v>401.674097</c:v>
                </c:pt>
                <c:pt idx="30">
                  <c:v>354.627891</c:v>
                </c:pt>
                <c:pt idx="31">
                  <c:v>314.320037</c:v>
                </c:pt>
                <c:pt idx="32">
                  <c:v>279.620000</c:v>
                </c:pt>
                <c:pt idx="33">
                  <c:v>249.613072</c:v>
                </c:pt>
                <c:pt idx="34">
                  <c:v>223.554454</c:v>
                </c:pt>
                <c:pt idx="35">
                  <c:v>200.834062</c:v>
                </c:pt>
                <c:pt idx="36">
                  <c:v>180.949331</c:v>
                </c:pt>
                <c:pt idx="37">
                  <c:v>163.484048</c:v>
                </c:pt>
                <c:pt idx="38">
                  <c:v>148.091777</c:v>
                </c:pt>
                <c:pt idx="39">
                  <c:v>134.482771</c:v>
                </c:pt>
                <c:pt idx="40">
                  <c:v>122.413595</c:v>
                </c:pt>
                <c:pt idx="41">
                  <c:v>111.678838</c:v>
                </c:pt>
                <c:pt idx="42">
                  <c:v>102.104458</c:v>
                </c:pt>
                <c:pt idx="43">
                  <c:v>93.542414</c:v>
                </c:pt>
                <c:pt idx="44">
                  <c:v>85.866310</c:v>
                </c:pt>
                <c:pt idx="45">
                  <c:v>78.967845</c:v>
                </c:pt>
                <c:pt idx="46">
                  <c:v>72.753903</c:v>
                </c:pt>
                <c:pt idx="47">
                  <c:v>67.144165</c:v>
                </c:pt>
                <c:pt idx="48">
                  <c:v>62.069131</c:v>
                </c:pt>
                <c:pt idx="49">
                  <c:v>57.468483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'ABACO PPV-DIST'!$AL$2</c:f>
              <c:strCache>
                <c:ptCount val="1"/>
                <c:pt idx="0">
                  <c:v>495 kg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PPV-DIST'!$AK$5:$AK$54</c:f>
              <c:numCache>
                <c:ptCount val="50"/>
                <c:pt idx="0">
                  <c:v>31996727.628655</c:v>
                </c:pt>
                <c:pt idx="1">
                  <c:v>3484399.607407</c:v>
                </c:pt>
                <c:pt idx="2">
                  <c:v>885047.227337</c:v>
                </c:pt>
                <c:pt idx="3">
                  <c:v>321290.780409</c:v>
                </c:pt>
                <c:pt idx="4">
                  <c:v>143471.196109</c:v>
                </c:pt>
                <c:pt idx="5">
                  <c:v>73476.543051</c:v>
                </c:pt>
                <c:pt idx="6">
                  <c:v>41489.106335</c:v>
                </c:pt>
                <c:pt idx="7">
                  <c:v>25202.883666</c:v>
                </c:pt>
                <c:pt idx="8">
                  <c:v>16202.616300</c:v>
                </c:pt>
                <c:pt idx="9">
                  <c:v>10898.395962</c:v>
                </c:pt>
                <c:pt idx="10">
                  <c:v>7606.191299</c:v>
                </c:pt>
                <c:pt idx="11">
                  <c:v>5473.837289</c:v>
                </c:pt>
                <c:pt idx="12">
                  <c:v>4042.573845</c:v>
                </c:pt>
                <c:pt idx="13">
                  <c:v>3052.360059</c:v>
                </c:pt>
                <c:pt idx="14">
                  <c:v>2349.223635</c:v>
                </c:pt>
                <c:pt idx="15">
                  <c:v>1838.523090</c:v>
                </c:pt>
                <c:pt idx="16">
                  <c:v>1460.169519</c:v>
                </c:pt>
                <c:pt idx="17">
                  <c:v>1174.914431</c:v>
                </c:pt>
                <c:pt idx="18">
                  <c:v>956.472101</c:v>
                </c:pt>
                <c:pt idx="19">
                  <c:v>786.842262</c:v>
                </c:pt>
                <c:pt idx="20">
                  <c:v>653.450613</c:v>
                </c:pt>
                <c:pt idx="21">
                  <c:v>547.354403</c:v>
                </c:pt>
                <c:pt idx="22">
                  <c:v>462.089645</c:v>
                </c:pt>
                <c:pt idx="23">
                  <c:v>392.914664</c:v>
                </c:pt>
                <c:pt idx="24">
                  <c:v>336.304047</c:v>
                </c:pt>
                <c:pt idx="25">
                  <c:v>289.604125</c:v>
                </c:pt>
                <c:pt idx="26">
                  <c:v>250.794599</c:v>
                </c:pt>
                <c:pt idx="27">
                  <c:v>218.321165</c:v>
                </c:pt>
                <c:pt idx="28">
                  <c:v>190.976365</c:v>
                </c:pt>
                <c:pt idx="29">
                  <c:v>167.813697</c:v>
                </c:pt>
                <c:pt idx="30">
                  <c:v>148.084962</c:v>
                </c:pt>
                <c:pt idx="31">
                  <c:v>131.194070</c:v>
                </c:pt>
                <c:pt idx="32">
                  <c:v>116.662619</c:v>
                </c:pt>
                <c:pt idx="33">
                  <c:v>104.104015</c:v>
                </c:pt>
                <c:pt idx="34">
                  <c:v>93.203832</c:v>
                </c:pt>
                <c:pt idx="35">
                  <c:v>83.704778</c:v>
                </c:pt>
                <c:pt idx="36">
                  <c:v>75.395108</c:v>
                </c:pt>
                <c:pt idx="37">
                  <c:v>68.099612</c:v>
                </c:pt>
                <c:pt idx="38">
                  <c:v>61.672571</c:v>
                </c:pt>
                <c:pt idx="39">
                  <c:v>55.992201</c:v>
                </c:pt>
                <c:pt idx="40">
                  <c:v>50.956255</c:v>
                </c:pt>
                <c:pt idx="41">
                  <c:v>46.478510</c:v>
                </c:pt>
                <c:pt idx="42">
                  <c:v>42.485956</c:v>
                </c:pt>
                <c:pt idx="43">
                  <c:v>38.916523</c:v>
                </c:pt>
                <c:pt idx="44">
                  <c:v>35.717245</c:v>
                </c:pt>
                <c:pt idx="45">
                  <c:v>32.842759</c:v>
                </c:pt>
                <c:pt idx="46">
                  <c:v>30.254080</c:v>
                </c:pt>
                <c:pt idx="47">
                  <c:v>27.917597</c:v>
                </c:pt>
                <c:pt idx="48">
                  <c:v>25.804237</c:v>
                </c:pt>
                <c:pt idx="49">
                  <c:v>23.888775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'ABACO PPV-DIST'!$AV$2</c:f>
              <c:strCache>
                <c:ptCount val="1"/>
                <c:pt idx="0">
                  <c:v>297 kg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PPV-DIST'!$AO$5:$AO$54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PPV-DIST'!$AU$5:$AU$54</c:f>
              <c:numCache>
                <c:ptCount val="50"/>
                <c:pt idx="0">
                  <c:v>22192790.568185</c:v>
                </c:pt>
                <c:pt idx="1">
                  <c:v>2068434.256194</c:v>
                </c:pt>
                <c:pt idx="2">
                  <c:v>478756.190842</c:v>
                </c:pt>
                <c:pt idx="3">
                  <c:v>165246.186964</c:v>
                </c:pt>
                <c:pt idx="4">
                  <c:v>71699.652891</c:v>
                </c:pt>
                <c:pt idx="5">
                  <c:v>36083.858882</c:v>
                </c:pt>
                <c:pt idx="6">
                  <c:v>20146.692692</c:v>
                </c:pt>
                <c:pt idx="7">
                  <c:v>12145.134138</c:v>
                </c:pt>
                <c:pt idx="8">
                  <c:v>7765.951432</c:v>
                </c:pt>
                <c:pt idx="9">
                  <c:v>5203.087184</c:v>
                </c:pt>
                <c:pt idx="10">
                  <c:v>3620.597490</c:v>
                </c:pt>
                <c:pt idx="11">
                  <c:v>2599.655201</c:v>
                </c:pt>
                <c:pt idx="12">
                  <c:v>1916.483658</c:v>
                </c:pt>
                <c:pt idx="13">
                  <c:v>1444.981394</c:v>
                </c:pt>
                <c:pt idx="14">
                  <c:v>1110.829192</c:v>
                </c:pt>
                <c:pt idx="15">
                  <c:v>868.516287</c:v>
                </c:pt>
                <c:pt idx="16">
                  <c:v>689.235591</c:v>
                </c:pt>
                <c:pt idx="17">
                  <c:v>554.218569</c:v>
                </c:pt>
                <c:pt idx="18">
                  <c:v>450.921983</c:v>
                </c:pt>
                <c:pt idx="19">
                  <c:v>370.771631</c:v>
                </c:pt>
                <c:pt idx="20">
                  <c:v>307.786998</c:v>
                </c:pt>
                <c:pt idx="21">
                  <c:v>257.720336</c:v>
                </c:pt>
                <c:pt idx="22">
                  <c:v>217.504759</c:v>
                </c:pt>
                <c:pt idx="23">
                  <c:v>184.892755</c:v>
                </c:pt>
                <c:pt idx="24">
                  <c:v>158.214751</c:v>
                </c:pt>
                <c:pt idx="25">
                  <c:v>136.214967</c:v>
                </c:pt>
                <c:pt idx="26">
                  <c:v>117.937994</c:v>
                </c:pt>
                <c:pt idx="27">
                  <c:v>102.649230</c:v>
                </c:pt>
                <c:pt idx="28">
                  <c:v>89.778311</c:v>
                </c:pt>
                <c:pt idx="29">
                  <c:v>78.878349</c:v>
                </c:pt>
                <c:pt idx="30">
                  <c:v>69.596240</c:v>
                </c:pt>
                <c:pt idx="31">
                  <c:v>61.650775</c:v>
                </c:pt>
                <c:pt idx="32">
                  <c:v>54.816344</c:v>
                </c:pt>
                <c:pt idx="33">
                  <c:v>48.910693</c:v>
                </c:pt>
                <c:pt idx="34">
                  <c:v>43.785633</c:v>
                </c:pt>
                <c:pt idx="35">
                  <c:v>39.319935</c:v>
                </c:pt>
                <c:pt idx="36">
                  <c:v>35.413854</c:v>
                </c:pt>
                <c:pt idx="37">
                  <c:v>31.984877</c:v>
                </c:pt>
                <c:pt idx="38">
                  <c:v>28.964389</c:v>
                </c:pt>
                <c:pt idx="39">
                  <c:v>26.295062</c:v>
                </c:pt>
                <c:pt idx="40">
                  <c:v>23.928768</c:v>
                </c:pt>
                <c:pt idx="41">
                  <c:v>21.824931</c:v>
                </c:pt>
                <c:pt idx="42">
                  <c:v>19.949199</c:v>
                </c:pt>
                <c:pt idx="43">
                  <c:v>18.272369</c:v>
                </c:pt>
                <c:pt idx="44">
                  <c:v>16.769526</c:v>
                </c:pt>
                <c:pt idx="45">
                  <c:v>15.419335</c:v>
                </c:pt>
                <c:pt idx="46">
                  <c:v>14.203462</c:v>
                </c:pt>
                <c:pt idx="47">
                  <c:v>13.106101</c:v>
                </c:pt>
                <c:pt idx="48">
                  <c:v>12.113583</c:v>
                </c:pt>
                <c:pt idx="49">
                  <c:v>11.214048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'ABACO PPV-DIST'!$BF$2</c:f>
              <c:strCache>
                <c:ptCount val="1"/>
                <c:pt idx="0">
                  <c:v>99 kg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PPV-DIST'!$AY$5:$AY$54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PPV-DIST'!$BE$5:$BE$54</c:f>
              <c:numCache>
                <c:ptCount val="50"/>
                <c:pt idx="0">
                  <c:v>5284792.097853</c:v>
                </c:pt>
                <c:pt idx="1">
                  <c:v>394730.532963</c:v>
                </c:pt>
                <c:pt idx="2">
                  <c:v>84799.409423</c:v>
                </c:pt>
                <c:pt idx="3">
                  <c:v>28368.235850</c:v>
                </c:pt>
                <c:pt idx="4">
                  <c:v>12118.045761</c:v>
                </c:pt>
                <c:pt idx="5">
                  <c:v>6044.979231</c:v>
                </c:pt>
                <c:pt idx="6">
                  <c:v>3356.763723</c:v>
                </c:pt>
                <c:pt idx="7">
                  <c:v>2016.333197</c:v>
                </c:pt>
                <c:pt idx="8">
                  <c:v>1286.106287</c:v>
                </c:pt>
                <c:pt idx="9">
                  <c:v>860.136026</c:v>
                </c:pt>
                <c:pt idx="10">
                  <c:v>597.735683</c:v>
                </c:pt>
                <c:pt idx="11">
                  <c:v>428.749999</c:v>
                </c:pt>
                <c:pt idx="12">
                  <c:v>315.827302</c:v>
                </c:pt>
                <c:pt idx="13">
                  <c:v>237.976117</c:v>
                </c:pt>
                <c:pt idx="14">
                  <c:v>182.851033</c:v>
                </c:pt>
                <c:pt idx="15">
                  <c:v>142.904852</c:v>
                </c:pt>
                <c:pt idx="16">
                  <c:v>113.366937</c:v>
                </c:pt>
                <c:pt idx="17">
                  <c:v>91.132591</c:v>
                </c:pt>
                <c:pt idx="18">
                  <c:v>74.128851</c:v>
                </c:pt>
                <c:pt idx="19">
                  <c:v>60.939814</c:v>
                </c:pt>
                <c:pt idx="20">
                  <c:v>50.578545</c:v>
                </c:pt>
                <c:pt idx="21">
                  <c:v>42.344462</c:v>
                </c:pt>
                <c:pt idx="22">
                  <c:v>35.731992</c:v>
                </c:pt>
                <c:pt idx="23">
                  <c:v>30.370794</c:v>
                </c:pt>
                <c:pt idx="24">
                  <c:v>25.985862</c:v>
                </c:pt>
                <c:pt idx="25">
                  <c:v>22.370418</c:v>
                </c:pt>
                <c:pt idx="26">
                  <c:v>19.367188</c:v>
                </c:pt>
                <c:pt idx="27">
                  <c:v>16.855278</c:v>
                </c:pt>
                <c:pt idx="28">
                  <c:v>14.740844</c:v>
                </c:pt>
                <c:pt idx="29">
                  <c:v>12.950374</c:v>
                </c:pt>
                <c:pt idx="30">
                  <c:v>11.425793</c:v>
                </c:pt>
                <c:pt idx="31">
                  <c:v>10.120860</c:v>
                </c:pt>
                <c:pt idx="32">
                  <c:v>8.998480</c:v>
                </c:pt>
                <c:pt idx="33">
                  <c:v>8.028693</c:v>
                </c:pt>
                <c:pt idx="34">
                  <c:v>7.187141</c:v>
                </c:pt>
                <c:pt idx="35">
                  <c:v>6.453898</c:v>
                </c:pt>
                <c:pt idx="36">
                  <c:v>5.812575</c:v>
                </c:pt>
                <c:pt idx="37">
                  <c:v>5.249612</c:v>
                </c:pt>
                <c:pt idx="38">
                  <c:v>4.753735</c:v>
                </c:pt>
                <c:pt idx="39">
                  <c:v>4.315526</c:v>
                </c:pt>
                <c:pt idx="40">
                  <c:v>3.927079</c:v>
                </c:pt>
                <c:pt idx="41">
                  <c:v>3.581729</c:v>
                </c:pt>
                <c:pt idx="42">
                  <c:v>3.273832</c:v>
                </c:pt>
                <c:pt idx="43">
                  <c:v>2.998593</c:v>
                </c:pt>
                <c:pt idx="44">
                  <c:v>2.751920</c:v>
                </c:pt>
                <c:pt idx="45">
                  <c:v>2.530309</c:v>
                </c:pt>
                <c:pt idx="46">
                  <c:v>2.330748</c:v>
                </c:pt>
                <c:pt idx="47">
                  <c:v>2.150643</c:v>
                </c:pt>
                <c:pt idx="48">
                  <c:v>1.987748</c:v>
                </c:pt>
                <c:pt idx="49">
                  <c:v>1.840118</c:v>
                </c:pt>
              </c:numCache>
            </c:numRef>
          </c:yVal>
          <c:smooth val="0"/>
        </c:ser>
        <c:ser>
          <c:idx val="4"/>
          <c:order val="4"/>
          <c:tx>
            <c:v>PPV c</c:v>
          </c:tx>
          <c:spPr>
            <a:noFill/>
            <a:ln w="25400" cap="flat">
              <a:solidFill>
                <a:srgbClr val="DD0806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DD0806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PPV-DIST'!$AB$5:$AB$59</c:f>
              <c:numCache>
                <c:ptCount val="55"/>
                <c:pt idx="0">
                  <c:v>667.039775</c:v>
                </c:pt>
                <c:pt idx="1">
                  <c:v>667.039775</c:v>
                </c:pt>
                <c:pt idx="2">
                  <c:v>667.039775</c:v>
                </c:pt>
                <c:pt idx="3">
                  <c:v>667.039775</c:v>
                </c:pt>
                <c:pt idx="4">
                  <c:v>667.039775</c:v>
                </c:pt>
                <c:pt idx="5">
                  <c:v>667.039775</c:v>
                </c:pt>
                <c:pt idx="6">
                  <c:v>667.039775</c:v>
                </c:pt>
                <c:pt idx="7">
                  <c:v>667.039775</c:v>
                </c:pt>
                <c:pt idx="8">
                  <c:v>667.039775</c:v>
                </c:pt>
                <c:pt idx="9">
                  <c:v>667.039775</c:v>
                </c:pt>
                <c:pt idx="10">
                  <c:v>667.039775</c:v>
                </c:pt>
                <c:pt idx="11">
                  <c:v>667.039775</c:v>
                </c:pt>
                <c:pt idx="12">
                  <c:v>667.039775</c:v>
                </c:pt>
                <c:pt idx="13">
                  <c:v>667.039775</c:v>
                </c:pt>
                <c:pt idx="14">
                  <c:v>667.039775</c:v>
                </c:pt>
                <c:pt idx="15">
                  <c:v>667.039775</c:v>
                </c:pt>
                <c:pt idx="16">
                  <c:v>667.039775</c:v>
                </c:pt>
                <c:pt idx="17">
                  <c:v>667.039775</c:v>
                </c:pt>
                <c:pt idx="18">
                  <c:v>667.039775</c:v>
                </c:pt>
                <c:pt idx="19">
                  <c:v>667.039775</c:v>
                </c:pt>
                <c:pt idx="20">
                  <c:v>667.039775</c:v>
                </c:pt>
                <c:pt idx="21">
                  <c:v>667.039775</c:v>
                </c:pt>
                <c:pt idx="22">
                  <c:v>667.039775</c:v>
                </c:pt>
                <c:pt idx="23">
                  <c:v>667.039775</c:v>
                </c:pt>
                <c:pt idx="24">
                  <c:v>667.039775</c:v>
                </c:pt>
                <c:pt idx="25">
                  <c:v>667.039775</c:v>
                </c:pt>
                <c:pt idx="26">
                  <c:v>667.039775</c:v>
                </c:pt>
                <c:pt idx="27">
                  <c:v>667.039775</c:v>
                </c:pt>
                <c:pt idx="28">
                  <c:v>667.039775</c:v>
                </c:pt>
                <c:pt idx="29">
                  <c:v>667.039775</c:v>
                </c:pt>
                <c:pt idx="30">
                  <c:v>667.039775</c:v>
                </c:pt>
                <c:pt idx="31">
                  <c:v>667.039775</c:v>
                </c:pt>
                <c:pt idx="32">
                  <c:v>667.039775</c:v>
                </c:pt>
                <c:pt idx="33">
                  <c:v>667.039775</c:v>
                </c:pt>
                <c:pt idx="34">
                  <c:v>667.039775</c:v>
                </c:pt>
                <c:pt idx="35">
                  <c:v>667.039775</c:v>
                </c:pt>
                <c:pt idx="36">
                  <c:v>667.039775</c:v>
                </c:pt>
                <c:pt idx="37">
                  <c:v>667.039775</c:v>
                </c:pt>
                <c:pt idx="38">
                  <c:v>667.039775</c:v>
                </c:pt>
                <c:pt idx="39">
                  <c:v>667.039775</c:v>
                </c:pt>
                <c:pt idx="40">
                  <c:v>667.039775</c:v>
                </c:pt>
                <c:pt idx="41">
                  <c:v>667.039775</c:v>
                </c:pt>
                <c:pt idx="42">
                  <c:v>667.039775</c:v>
                </c:pt>
                <c:pt idx="43">
                  <c:v>667.039775</c:v>
                </c:pt>
                <c:pt idx="44">
                  <c:v>667.039775</c:v>
                </c:pt>
                <c:pt idx="45">
                  <c:v>667.039775</c:v>
                </c:pt>
                <c:pt idx="46">
                  <c:v>667.039775</c:v>
                </c:pt>
                <c:pt idx="47">
                  <c:v>667.039775</c:v>
                </c:pt>
                <c:pt idx="48">
                  <c:v>667.039775</c:v>
                </c:pt>
                <c:pt idx="49">
                  <c:v>667.039775</c:v>
                </c:pt>
                <c:pt idx="50">
                  <c:v>667.039775</c:v>
                </c:pt>
                <c:pt idx="51">
                  <c:v>667.039775</c:v>
                </c:pt>
                <c:pt idx="52">
                  <c:v>667.039775</c:v>
                </c:pt>
                <c:pt idx="53">
                  <c:v>667.039775</c:v>
                </c:pt>
                <c:pt idx="54">
                  <c:v>667.039775</c:v>
                </c:pt>
              </c:numCache>
            </c:numRef>
          </c:yVal>
          <c:smooth val="0"/>
        </c:ser>
        <c:ser>
          <c:idx val="5"/>
          <c:order val="5"/>
          <c:tx>
            <c:v>PPV c/4</c:v>
          </c:tx>
          <c:spPr>
            <a:noFill/>
            <a:ln w="25400" cap="flat">
              <a:solidFill>
                <a:srgbClr val="006411"/>
              </a:solidFill>
              <a:prstDash val="lgDash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6411"/>
                </a:solidFill>
                <a:prstDash val="lgDash"/>
                <a:miter lim="8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PPV-DIST'!$U$5:$U$59</c:f>
              <c:numCache>
                <c:ptCount val="55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  <c:pt idx="50">
                  <c:v>51.000000</c:v>
                </c:pt>
                <c:pt idx="51">
                  <c:v>52.000000</c:v>
                </c:pt>
                <c:pt idx="52">
                  <c:v>53.000000</c:v>
                </c:pt>
                <c:pt idx="53">
                  <c:v>54.000000</c:v>
                </c:pt>
                <c:pt idx="54">
                  <c:v>55.000000</c:v>
                </c:pt>
              </c:numCache>
            </c:numRef>
          </c:xVal>
          <c:yVal>
            <c:numRef>
              <c:f>'ABACO PPV-DIST'!$AC$5:$AC$59</c:f>
              <c:numCache>
                <c:ptCount val="55"/>
                <c:pt idx="0">
                  <c:v>166.759944</c:v>
                </c:pt>
                <c:pt idx="1">
                  <c:v>166.759944</c:v>
                </c:pt>
                <c:pt idx="2">
                  <c:v>166.759944</c:v>
                </c:pt>
                <c:pt idx="3">
                  <c:v>166.759944</c:v>
                </c:pt>
                <c:pt idx="4">
                  <c:v>166.759944</c:v>
                </c:pt>
                <c:pt idx="5">
                  <c:v>166.759944</c:v>
                </c:pt>
                <c:pt idx="6">
                  <c:v>166.759944</c:v>
                </c:pt>
                <c:pt idx="7">
                  <c:v>166.759944</c:v>
                </c:pt>
                <c:pt idx="8">
                  <c:v>166.759944</c:v>
                </c:pt>
                <c:pt idx="9">
                  <c:v>166.759944</c:v>
                </c:pt>
                <c:pt idx="10">
                  <c:v>166.759944</c:v>
                </c:pt>
                <c:pt idx="11">
                  <c:v>166.759944</c:v>
                </c:pt>
                <c:pt idx="12">
                  <c:v>166.759944</c:v>
                </c:pt>
                <c:pt idx="13">
                  <c:v>166.759944</c:v>
                </c:pt>
                <c:pt idx="14">
                  <c:v>166.759944</c:v>
                </c:pt>
                <c:pt idx="15">
                  <c:v>166.759944</c:v>
                </c:pt>
                <c:pt idx="16">
                  <c:v>166.759944</c:v>
                </c:pt>
                <c:pt idx="17">
                  <c:v>166.759944</c:v>
                </c:pt>
                <c:pt idx="18">
                  <c:v>166.759944</c:v>
                </c:pt>
                <c:pt idx="19">
                  <c:v>166.759944</c:v>
                </c:pt>
                <c:pt idx="20">
                  <c:v>166.759944</c:v>
                </c:pt>
                <c:pt idx="21">
                  <c:v>166.759944</c:v>
                </c:pt>
                <c:pt idx="22">
                  <c:v>166.759944</c:v>
                </c:pt>
                <c:pt idx="23">
                  <c:v>166.759944</c:v>
                </c:pt>
                <c:pt idx="24">
                  <c:v>166.759944</c:v>
                </c:pt>
                <c:pt idx="25">
                  <c:v>166.759944</c:v>
                </c:pt>
                <c:pt idx="26">
                  <c:v>166.759944</c:v>
                </c:pt>
                <c:pt idx="27">
                  <c:v>166.759944</c:v>
                </c:pt>
                <c:pt idx="28">
                  <c:v>166.759944</c:v>
                </c:pt>
                <c:pt idx="29">
                  <c:v>166.759944</c:v>
                </c:pt>
                <c:pt idx="30">
                  <c:v>166.759944</c:v>
                </c:pt>
                <c:pt idx="31">
                  <c:v>166.759944</c:v>
                </c:pt>
                <c:pt idx="32">
                  <c:v>166.759944</c:v>
                </c:pt>
                <c:pt idx="33">
                  <c:v>166.759944</c:v>
                </c:pt>
                <c:pt idx="34">
                  <c:v>166.759944</c:v>
                </c:pt>
                <c:pt idx="35">
                  <c:v>166.759944</c:v>
                </c:pt>
                <c:pt idx="36">
                  <c:v>166.759944</c:v>
                </c:pt>
                <c:pt idx="37">
                  <c:v>166.759944</c:v>
                </c:pt>
                <c:pt idx="38">
                  <c:v>166.759944</c:v>
                </c:pt>
                <c:pt idx="39">
                  <c:v>166.759944</c:v>
                </c:pt>
                <c:pt idx="40">
                  <c:v>166.759944</c:v>
                </c:pt>
                <c:pt idx="41">
                  <c:v>166.759944</c:v>
                </c:pt>
                <c:pt idx="42">
                  <c:v>166.759944</c:v>
                </c:pt>
                <c:pt idx="43">
                  <c:v>166.759944</c:v>
                </c:pt>
                <c:pt idx="44">
                  <c:v>166.759944</c:v>
                </c:pt>
                <c:pt idx="45">
                  <c:v>166.759944</c:v>
                </c:pt>
                <c:pt idx="46">
                  <c:v>166.759944</c:v>
                </c:pt>
                <c:pt idx="47">
                  <c:v>166.759944</c:v>
                </c:pt>
                <c:pt idx="48">
                  <c:v>166.759944</c:v>
                </c:pt>
                <c:pt idx="49">
                  <c:v>166.759944</c:v>
                </c:pt>
                <c:pt idx="50">
                  <c:v>166.759944</c:v>
                </c:pt>
                <c:pt idx="51">
                  <c:v>166.759944</c:v>
                </c:pt>
                <c:pt idx="52">
                  <c:v>166.759944</c:v>
                </c:pt>
                <c:pt idx="53">
                  <c:v>166.759944</c:v>
                </c:pt>
                <c:pt idx="54">
                  <c:v>166.759944</c:v>
                </c:pt>
              </c:numCache>
            </c:numRef>
          </c:yVal>
          <c:smooth val="1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6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PPV [mm/s]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00"/>
        <c:minorUnit val="100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275231"/>
          <c:y val="0.946813"/>
          <c:w val="0.946991"/>
          <c:h val="0.0531865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1" i="0" strike="noStrike" sz="1600" u="none">
                <a:solidFill>
                  <a:srgbClr val="000000"/>
                </a:solidFill>
                <a:latin typeface="Arial"/>
              </a:defRPr>
            </a:pPr>
            <a:r>
              <a:rPr b="1" i="0" strike="noStrike" sz="1600" u="none">
                <a:solidFill>
                  <a:srgbClr val="000000"/>
                </a:solidFill>
                <a:latin typeface="Arial"/>
              </a:rPr>
              <a:t>Carga Vs. Distancia</a:t>
            </a:r>
          </a:p>
        </c:rich>
      </c:tx>
      <c:layout>
        <c:manualLayout>
          <c:xMode val="edge"/>
          <c:yMode val="edge"/>
          <c:x val="0.364747"/>
          <c:y val="0"/>
          <c:w val="0.270507"/>
          <c:h val="0.106582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113726"/>
          <c:y val="0.106582"/>
          <c:w val="0.873285"/>
          <c:h val="0.648847"/>
        </c:manualLayout>
      </c:layout>
      <c:scatterChart>
        <c:scatterStyle val="lineMarker"/>
        <c:varyColors val="0"/>
        <c:ser>
          <c:idx val="0"/>
          <c:order val="0"/>
          <c:tx>
            <c:strRef>
              <c:f>'ABACO CARGA-DIST'!$T$4</c:f>
              <c:strCache>
                <c:ptCount val="1"/>
                <c:pt idx="0">
                  <c:v>8*PPV</c:v>
                </c:pt>
              </c:strCache>
            </c:strRef>
          </c:tx>
          <c:spPr>
            <a:noFill/>
            <a:ln w="25400" cap="flat">
              <a:solidFill>
                <a:srgbClr val="000000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000000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CARGA-DIST'!$V$5:$V$54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CARGA-DIST'!$AA$5:$AA$54</c:f>
              <c:numCache>
                <c:ptCount val="0"/>
              </c:numCache>
            </c:numRef>
          </c:yVal>
          <c:smooth val="0"/>
        </c:ser>
        <c:ser>
          <c:idx val="1"/>
          <c:order val="1"/>
          <c:tx>
            <c:strRef>
              <c:f>'ABACO CARGA-DIST'!$AC$4</c:f>
              <c:strCache>
                <c:ptCount val="1"/>
                <c:pt idx="0">
                  <c:v>4*PPV</c:v>
                </c:pt>
              </c:strCache>
            </c:strRef>
          </c:tx>
          <c:spPr>
            <a:noFill/>
            <a:ln w="25400" cap="flat">
              <a:solidFill>
                <a:srgbClr val="90713A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90713A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CARGA-DIST'!$AE$5:$AE$54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CARGA-DIST'!$AJ$5:$AJ$54</c:f>
              <c:numCache>
                <c:ptCount val="0"/>
              </c:numCache>
            </c:numRef>
          </c:yVal>
          <c:smooth val="0"/>
        </c:ser>
        <c:ser>
          <c:idx val="2"/>
          <c:order val="2"/>
          <c:tx>
            <c:strRef>
              <c:f>'ABACO CARGA-DIST'!$AL$4</c:f>
              <c:strCache>
                <c:ptCount val="1"/>
                <c:pt idx="0">
                  <c:v>1*PPV</c:v>
                </c:pt>
              </c:strCache>
            </c:strRef>
          </c:tx>
          <c:spPr>
            <a:noFill/>
            <a:ln w="25400" cap="flat">
              <a:solidFill>
                <a:srgbClr val="666699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666699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CARGA-DIST'!$AN$5:$AN$54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CARGA-DIST'!$AS$5:$AS$54</c:f>
              <c:numCache>
                <c:ptCount val="0"/>
              </c:numCache>
            </c:numRef>
          </c:yVal>
          <c:smooth val="0"/>
        </c:ser>
        <c:ser>
          <c:idx val="3"/>
          <c:order val="3"/>
          <c:tx>
            <c:strRef>
              <c:f>'ABACO CARGA-DIST'!$AU$4</c:f>
              <c:strCache>
                <c:ptCount val="1"/>
                <c:pt idx="0">
                  <c:v>1/4*PPV</c:v>
                </c:pt>
              </c:strCache>
            </c:strRef>
          </c:tx>
          <c:spPr>
            <a:noFill/>
            <a:ln w="25400" cap="flat">
              <a:solidFill>
                <a:srgbClr val="33CCCC"/>
              </a:solidFill>
              <a:prstDash val="solid"/>
              <a:miter lim="800000"/>
            </a:ln>
            <a:effectLst/>
          </c:spPr>
          <c:marker>
            <c:symbol val="none"/>
            <c:size val="3"/>
            <c:spPr>
              <a:noFill/>
              <a:ln w="25400" cap="flat">
                <a:solidFill>
                  <a:srgbClr val="33CCCC"/>
                </a:solidFill>
                <a:prstDash val="solid"/>
                <a:miter lim="800000"/>
              </a:ln>
              <a:effectLst/>
            </c:spPr>
          </c:marker>
          <c:dLbls>
            <c:numFmt formatCode="0.00" sourceLinked="0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'ABACO CARGA-DIST'!$AW$5:$AW$54</c:f>
              <c:numCache>
                <c:ptCount val="50"/>
                <c:pt idx="0">
                  <c:v>1.000000</c:v>
                </c:pt>
                <c:pt idx="1">
                  <c:v>2.000000</c:v>
                </c:pt>
                <c:pt idx="2">
                  <c:v>3.000000</c:v>
                </c:pt>
                <c:pt idx="3">
                  <c:v>4.000000</c:v>
                </c:pt>
                <c:pt idx="4">
                  <c:v>5.000000</c:v>
                </c:pt>
                <c:pt idx="5">
                  <c:v>6.000000</c:v>
                </c:pt>
                <c:pt idx="6">
                  <c:v>7.000000</c:v>
                </c:pt>
                <c:pt idx="7">
                  <c:v>8.000000</c:v>
                </c:pt>
                <c:pt idx="8">
                  <c:v>9.000000</c:v>
                </c:pt>
                <c:pt idx="9">
                  <c:v>10.000000</c:v>
                </c:pt>
                <c:pt idx="10">
                  <c:v>11.000000</c:v>
                </c:pt>
                <c:pt idx="11">
                  <c:v>12.000000</c:v>
                </c:pt>
                <c:pt idx="12">
                  <c:v>13.000000</c:v>
                </c:pt>
                <c:pt idx="13">
                  <c:v>14.000000</c:v>
                </c:pt>
                <c:pt idx="14">
                  <c:v>15.000000</c:v>
                </c:pt>
                <c:pt idx="15">
                  <c:v>16.000000</c:v>
                </c:pt>
                <c:pt idx="16">
                  <c:v>17.000000</c:v>
                </c:pt>
                <c:pt idx="17">
                  <c:v>18.000000</c:v>
                </c:pt>
                <c:pt idx="18">
                  <c:v>19.000000</c:v>
                </c:pt>
                <c:pt idx="19">
                  <c:v>20.000000</c:v>
                </c:pt>
                <c:pt idx="20">
                  <c:v>21.000000</c:v>
                </c:pt>
                <c:pt idx="21">
                  <c:v>22.000000</c:v>
                </c:pt>
                <c:pt idx="22">
                  <c:v>23.000000</c:v>
                </c:pt>
                <c:pt idx="23">
                  <c:v>24.000000</c:v>
                </c:pt>
                <c:pt idx="24">
                  <c:v>25.000000</c:v>
                </c:pt>
                <c:pt idx="25">
                  <c:v>26.000000</c:v>
                </c:pt>
                <c:pt idx="26">
                  <c:v>27.000000</c:v>
                </c:pt>
                <c:pt idx="27">
                  <c:v>28.000000</c:v>
                </c:pt>
                <c:pt idx="28">
                  <c:v>29.000000</c:v>
                </c:pt>
                <c:pt idx="29">
                  <c:v>30.000000</c:v>
                </c:pt>
                <c:pt idx="30">
                  <c:v>31.000000</c:v>
                </c:pt>
                <c:pt idx="31">
                  <c:v>32.000000</c:v>
                </c:pt>
                <c:pt idx="32">
                  <c:v>33.000000</c:v>
                </c:pt>
                <c:pt idx="33">
                  <c:v>34.000000</c:v>
                </c:pt>
                <c:pt idx="34">
                  <c:v>35.000000</c:v>
                </c:pt>
                <c:pt idx="35">
                  <c:v>36.000000</c:v>
                </c:pt>
                <c:pt idx="36">
                  <c:v>37.000000</c:v>
                </c:pt>
                <c:pt idx="37">
                  <c:v>38.000000</c:v>
                </c:pt>
                <c:pt idx="38">
                  <c:v>39.000000</c:v>
                </c:pt>
                <c:pt idx="39">
                  <c:v>40.000000</c:v>
                </c:pt>
                <c:pt idx="40">
                  <c:v>41.000000</c:v>
                </c:pt>
                <c:pt idx="41">
                  <c:v>42.000000</c:v>
                </c:pt>
                <c:pt idx="42">
                  <c:v>43.000000</c:v>
                </c:pt>
                <c:pt idx="43">
                  <c:v>44.000000</c:v>
                </c:pt>
                <c:pt idx="44">
                  <c:v>45.000000</c:v>
                </c:pt>
                <c:pt idx="45">
                  <c:v>46.000000</c:v>
                </c:pt>
                <c:pt idx="46">
                  <c:v>47.000000</c:v>
                </c:pt>
                <c:pt idx="47">
                  <c:v>48.000000</c:v>
                </c:pt>
                <c:pt idx="48">
                  <c:v>49.000000</c:v>
                </c:pt>
                <c:pt idx="49">
                  <c:v>50.000000</c:v>
                </c:pt>
              </c:numCache>
            </c:numRef>
          </c:xVal>
          <c:yVal>
            <c:numRef>
              <c:f>'ABACO CARGA-DIST'!$BB$5:$BB$54</c:f>
              <c:numCache>
                <c:ptCount val="0"/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orientation val="minMax"/>
          <c:max val="60"/>
          <c:min val="0"/>
        </c:scaling>
        <c:delete val="0"/>
        <c:axPos val="b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Distancia [m]</a:t>
                </a:r>
              </a:p>
            </c:rich>
          </c:tx>
          <c:layout/>
          <c:overlay val="1"/>
        </c:title>
        <c:numFmt formatCode="General" sourceLinked="1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3"/>
        <c:crosses val="autoZero"/>
        <c:crossBetween val="between"/>
        <c:majorUnit val="10"/>
        <c:minorUnit val="5"/>
      </c:valAx>
      <c:valAx>
        <c:axId val="2094734553"/>
        <c:scaling>
          <c:orientation val="minMax"/>
          <c:max val="1600"/>
          <c:min val="0"/>
        </c:scaling>
        <c:delete val="0"/>
        <c:axPos val="l"/>
        <c:majorGridlines>
          <c:spPr>
            <a:ln w="12700" cap="flat">
              <a:solidFill>
                <a:srgbClr val="000000"/>
              </a:solidFill>
              <a:prstDash val="sysDash"/>
              <a:miter lim="800000"/>
            </a:ln>
          </c:spPr>
        </c:majorGridlines>
        <c:title>
          <c:tx>
            <c:rich>
              <a:bodyPr rot="-5400000"/>
              <a:lstStyle/>
              <a:p>
                <a:pPr>
                  <a:defRPr b="1" i="0" strike="noStrike" sz="1200" u="none">
                    <a:solidFill>
                      <a:srgbClr val="000000"/>
                    </a:solidFill>
                    <a:latin typeface="Arial"/>
                  </a:defRPr>
                </a:pPr>
                <a:r>
                  <a:rPr b="1" i="0" strike="noStrike" sz="1200" u="none">
                    <a:solidFill>
                      <a:srgbClr val="000000"/>
                    </a:solidFill>
                    <a:latin typeface="Arial"/>
                  </a:rPr>
                  <a:t>Carga  [kg]</a:t>
                </a:r>
              </a:p>
            </c:rich>
          </c:tx>
          <c:layout/>
          <c:overlay val="1"/>
        </c:title>
        <c:numFmt formatCode="0" sourceLinked="0"/>
        <c:majorTickMark val="out"/>
        <c:minorTickMark val="none"/>
        <c:tickLblPos val="nextTo"/>
        <c:spPr>
          <a:ln w="12700" cap="flat">
            <a:solidFill>
              <a:srgbClr val="808080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Arial"/>
              </a:defRPr>
            </a:pPr>
          </a:p>
        </c:txPr>
        <c:crossAx val="2094734552"/>
        <c:crosses val="autoZero"/>
        <c:crossBetween val="between"/>
        <c:majorUnit val="200"/>
        <c:minorUnit val="100"/>
      </c:valAx>
      <c:spPr>
        <a:solidFill>
          <a:srgbClr val="FFFFFF"/>
        </a:solidFill>
        <a:ln w="12700" cap="flat">
          <a:solidFill>
            <a:srgbClr val="808080"/>
          </a:solidFill>
          <a:prstDash val="solid"/>
          <a:round/>
        </a:ln>
        <a:effectLst/>
      </c:spPr>
    </c:plotArea>
    <c:legend>
      <c:legendPos val="b"/>
      <c:layout>
        <c:manualLayout>
          <c:xMode val="edge"/>
          <c:yMode val="edge"/>
          <c:x val="0.0474403"/>
          <c:y val="0.946731"/>
          <c:w val="0.908968"/>
          <c:h val="0.0532692"/>
        </c:manualLayout>
      </c:layout>
      <c:overlay val="1"/>
      <c:spPr>
        <a:solidFill>
          <a:srgbClr val="FFFFFF"/>
        </a:solidFill>
        <a:ln w="3175" cap="flat">
          <a:solidFill>
            <a:srgbClr val="000000"/>
          </a:solidFill>
          <a:prstDash val="solid"/>
          <a:round/>
        </a:ln>
        <a:effectLst/>
      </c:spPr>
      <c:txPr>
        <a:bodyPr rot="0"/>
        <a:lstStyle/>
        <a:p>
          <a:pPr>
            <a:defRPr b="0" i="0" strike="noStrike" sz="1100" u="non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000000"/>
      </a:solidFill>
      <a:prstDash val="solid"/>
      <a:miter lim="800000"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tif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4.png"/><Relationship Id="rId4" Type="http://schemas.openxmlformats.org/officeDocument/2006/relationships/image" Target="../media/image5.png"/><Relationship Id="rId5" Type="http://schemas.openxmlformats.org/officeDocument/2006/relationships/chart" Target="../charts/chart1.xml"/><Relationship Id="rId6" Type="http://schemas.openxmlformats.org/officeDocument/2006/relationships/chart" Target="../charts/chart2.xml"/><Relationship Id="rId7" Type="http://schemas.openxmlformats.org/officeDocument/2006/relationships/chart" Target="../charts/chart3.xml"/><Relationship Id="rId8" Type="http://schemas.openxmlformats.org/officeDocument/2006/relationships/chart" Target="../charts/chart4.xml"/></Relationships>
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6.png"/><Relationship Id="rId4" Type="http://schemas.openxmlformats.org/officeDocument/2006/relationships/image" Target="../media/image7.png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/Relationships>
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8.png"/><Relationship Id="rId4" Type="http://schemas.openxmlformats.org/officeDocument/2006/relationships/image" Target="../media/image9.png"/><Relationship Id="rId5" Type="http://schemas.openxmlformats.org/officeDocument/2006/relationships/chart" Target="../charts/chart8.xml"/><Relationship Id="rId6" Type="http://schemas.openxmlformats.org/officeDocument/2006/relationships/chart" Target="../charts/chart9.xml"/><Relationship Id="rId7" Type="http://schemas.openxmlformats.org/officeDocument/2006/relationships/chart" Target="../charts/chart10.xml"/></Relationships>
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0.png"/><Relationship Id="rId2" Type="http://schemas.openxmlformats.org/officeDocument/2006/relationships/image" Target="../media/image11.png"/><Relationship Id="rId3" Type="http://schemas.openxmlformats.org/officeDocument/2006/relationships/image" Target="../media/image12.png"/><Relationship Id="rId4" Type="http://schemas.openxmlformats.org/officeDocument/2006/relationships/image" Target="../media/image13.png"/><Relationship Id="rId5" Type="http://schemas.openxmlformats.org/officeDocument/2006/relationships/image" Target="../media/image14.png"/><Relationship Id="rId6" Type="http://schemas.openxmlformats.org/officeDocument/2006/relationships/image" Target="../media/image15.png"/><Relationship Id="rId7" Type="http://schemas.openxmlformats.org/officeDocument/2006/relationships/image" Target="../media/image16.png"/><Relationship Id="rId8" Type="http://schemas.openxmlformats.org/officeDocument/2006/relationships/image" Target="../media/image17.png"/><Relationship Id="rId9" Type="http://schemas.openxmlformats.org/officeDocument/2006/relationships/image" Target="../media/image18.png"/></Relationships>
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9.png"/></Relationships>

</file>

<file path=xl/drawings/_rels/drawing7.xml.rels><?xml version="1.0" encoding="UTF-8"?>
<Relationships xmlns="http://schemas.openxmlformats.org/package/2006/relationships"><Relationship Id="rId1" Type="http://schemas.openxmlformats.org/officeDocument/2006/relationships/chart" Target="../charts/chart11.xml"/></Relationships>

</file>

<file path=xl/drawings/_rels/drawing8.xml.rels><?xml version="1.0" encoding="UTF-8"?>
<Relationships xmlns="http://schemas.openxmlformats.org/package/2006/relationships"><Relationship Id="rId1" Type="http://schemas.openxmlformats.org/officeDocument/2006/relationships/chart" Target="../charts/chart12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16</xdr:row>
      <xdr:rowOff>177115</xdr:rowOff>
    </xdr:from>
    <xdr:to>
      <xdr:col>4</xdr:col>
      <xdr:colOff>347664</xdr:colOff>
      <xdr:row>31</xdr:row>
      <xdr:rowOff>82626</xdr:rowOff>
    </xdr:to>
    <xdr:pic>
      <xdr:nvPicPr>
        <xdr:cNvPr id="2" name="Imagen" descr="Imagen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0" y="3070810"/>
          <a:ext cx="5135565" cy="306781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5</xdr:col>
      <xdr:colOff>132079</xdr:colOff>
      <xdr:row>0</xdr:row>
      <xdr:rowOff>0</xdr:rowOff>
    </xdr:from>
    <xdr:to>
      <xdr:col>9</xdr:col>
      <xdr:colOff>73032</xdr:colOff>
      <xdr:row>32</xdr:row>
      <xdr:rowOff>99407</xdr:rowOff>
    </xdr:to>
    <xdr:pic>
      <xdr:nvPicPr>
        <xdr:cNvPr id="3" name="Imagen" descr="Imagen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6164579" y="0"/>
          <a:ext cx="4919354" cy="636622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16</xdr:col>
      <xdr:colOff>187354</xdr:colOff>
      <xdr:row>3</xdr:row>
      <xdr:rowOff>2541</xdr:rowOff>
    </xdr:from>
    <xdr:to>
      <xdr:col>26</xdr:col>
      <xdr:colOff>186264</xdr:colOff>
      <xdr:row>27</xdr:row>
      <xdr:rowOff>48659</xdr:rowOff>
    </xdr:to>
    <xdr:pic>
      <xdr:nvPicPr>
        <xdr:cNvPr id="5" name="Imagen 1" descr="Imagen 1"/>
        <xdr:cNvPicPr>
          <a:picLocks noChangeAspect="1"/>
        </xdr:cNvPicPr>
      </xdr:nvPicPr>
      <xdr:blipFill>
        <a:blip r:embed="rId1">
          <a:extLst/>
        </a:blip>
        <a:srcRect l="2775" t="6431" r="4498" b="7215"/>
        <a:stretch>
          <a:fillRect/>
        </a:stretch>
      </xdr:blipFill>
      <xdr:spPr>
        <a:xfrm>
          <a:off x="13496954" y="627381"/>
          <a:ext cx="8253911" cy="479464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15</xdr:col>
      <xdr:colOff>702932</xdr:colOff>
      <xdr:row>102</xdr:row>
      <xdr:rowOff>85390</xdr:rowOff>
    </xdr:from>
    <xdr:to>
      <xdr:col>25</xdr:col>
      <xdr:colOff>677335</xdr:colOff>
      <xdr:row>126</xdr:row>
      <xdr:rowOff>42202</xdr:rowOff>
    </xdr:to>
    <xdr:pic>
      <xdr:nvPicPr>
        <xdr:cNvPr id="6" name="Imagen 2" descr="Imagen 2"/>
        <xdr:cNvPicPr>
          <a:picLocks noChangeAspect="1"/>
        </xdr:cNvPicPr>
      </xdr:nvPicPr>
      <xdr:blipFill>
        <a:blip r:embed="rId2">
          <a:extLst/>
        </a:blip>
        <a:srcRect l="2602" t="6584" r="3824" b="7782"/>
        <a:stretch>
          <a:fillRect/>
        </a:stretch>
      </xdr:blipFill>
      <xdr:spPr>
        <a:xfrm>
          <a:off x="13187032" y="20386340"/>
          <a:ext cx="8229404" cy="471169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330200</xdr:colOff>
      <xdr:row>0</xdr:row>
      <xdr:rowOff>107281</xdr:rowOff>
    </xdr:from>
    <xdr:to>
      <xdr:col>15</xdr:col>
      <xdr:colOff>486833</xdr:colOff>
      <xdr:row>18</xdr:row>
      <xdr:rowOff>50839</xdr:rowOff>
    </xdr:to>
    <xdr:pic>
      <xdr:nvPicPr>
        <xdr:cNvPr id="7" name="Imagen 3" descr="Imagen 3"/>
        <xdr:cNvPicPr>
          <a:picLocks noChangeAspect="1"/>
        </xdr:cNvPicPr>
      </xdr:nvPicPr>
      <xdr:blipFill>
        <a:blip r:embed="rId3">
          <a:extLst/>
        </a:blip>
        <a:stretch>
          <a:fillRect/>
        </a:stretch>
      </xdr:blipFill>
      <xdr:spPr>
        <a:xfrm>
          <a:off x="7861300" y="107281"/>
          <a:ext cx="5109634" cy="353384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388469</xdr:colOff>
      <xdr:row>19</xdr:row>
      <xdr:rowOff>160243</xdr:rowOff>
    </xdr:from>
    <xdr:to>
      <xdr:col>15</xdr:col>
      <xdr:colOff>705702</xdr:colOff>
      <xdr:row>35</xdr:row>
      <xdr:rowOff>107950</xdr:rowOff>
    </xdr:to>
    <xdr:pic>
      <xdr:nvPicPr>
        <xdr:cNvPr id="8" name="Imagen 4" descr="Imagen 4"/>
        <xdr:cNvPicPr>
          <a:picLocks noChangeAspect="1"/>
        </xdr:cNvPicPr>
      </xdr:nvPicPr>
      <xdr:blipFill>
        <a:blip r:embed="rId4">
          <a:extLst/>
        </a:blip>
        <a:stretch>
          <a:fillRect/>
        </a:stretch>
      </xdr:blipFill>
      <xdr:spPr>
        <a:xfrm>
          <a:off x="7919569" y="3948653"/>
          <a:ext cx="5270234" cy="314048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16</xdr:col>
      <xdr:colOff>23264</xdr:colOff>
      <xdr:row>36</xdr:row>
      <xdr:rowOff>117489</xdr:rowOff>
    </xdr:from>
    <xdr:to>
      <xdr:col>24</xdr:col>
      <xdr:colOff>714998</xdr:colOff>
      <xdr:row>59</xdr:row>
      <xdr:rowOff>73042</xdr:rowOff>
    </xdr:to>
    <xdr:graphicFrame>
      <xdr:nvGraphicFramePr>
        <xdr:cNvPr id="9" name="Chart 2"/>
        <xdr:cNvGraphicFramePr/>
      </xdr:nvGraphicFramePr>
      <xdr:xfrm>
        <a:off x="13332864" y="7296799"/>
        <a:ext cx="7295735" cy="453517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5"/>
        </a:graphicData>
      </a:graphic>
    </xdr:graphicFrame>
    <xdr:clientData/>
  </xdr:twoCellAnchor>
  <xdr:twoCellAnchor>
    <xdr:from>
      <xdr:col>6</xdr:col>
      <xdr:colOff>1032577</xdr:colOff>
      <xdr:row>76</xdr:row>
      <xdr:rowOff>5910</xdr:rowOff>
    </xdr:from>
    <xdr:to>
      <xdr:col>15</xdr:col>
      <xdr:colOff>139870</xdr:colOff>
      <xdr:row>94</xdr:row>
      <xdr:rowOff>112341</xdr:rowOff>
    </xdr:to>
    <xdr:graphicFrame>
      <xdr:nvGraphicFramePr>
        <xdr:cNvPr id="10" name="Chart 1"/>
        <xdr:cNvGraphicFramePr/>
      </xdr:nvGraphicFramePr>
      <xdr:xfrm>
        <a:off x="5845877" y="15155740"/>
        <a:ext cx="6778094" cy="3672592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6"/>
        </a:graphicData>
      </a:graphic>
    </xdr:graphicFrame>
    <xdr:clientData/>
  </xdr:twoCellAnchor>
  <xdr:twoCellAnchor>
    <xdr:from>
      <xdr:col>16</xdr:col>
      <xdr:colOff>652936</xdr:colOff>
      <xdr:row>76</xdr:row>
      <xdr:rowOff>80497</xdr:rowOff>
    </xdr:from>
    <xdr:to>
      <xdr:col>25</xdr:col>
      <xdr:colOff>225644</xdr:colOff>
      <xdr:row>94</xdr:row>
      <xdr:rowOff>190580</xdr:rowOff>
    </xdr:to>
    <xdr:graphicFrame>
      <xdr:nvGraphicFramePr>
        <xdr:cNvPr id="11" name="Chart 1"/>
        <xdr:cNvGraphicFramePr/>
      </xdr:nvGraphicFramePr>
      <xdr:xfrm>
        <a:off x="13962536" y="15230327"/>
        <a:ext cx="7002209" cy="367624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7"/>
        </a:graphicData>
      </a:graphic>
    </xdr:graphicFrame>
    <xdr:clientData/>
  </xdr:twoCellAnchor>
  <xdr:twoCellAnchor>
    <xdr:from>
      <xdr:col>26</xdr:col>
      <xdr:colOff>158730</xdr:colOff>
      <xdr:row>36</xdr:row>
      <xdr:rowOff>151356</xdr:rowOff>
    </xdr:from>
    <xdr:to>
      <xdr:col>35</xdr:col>
      <xdr:colOff>24966</xdr:colOff>
      <xdr:row>59</xdr:row>
      <xdr:rowOff>106911</xdr:rowOff>
    </xdr:to>
    <xdr:graphicFrame>
      <xdr:nvGraphicFramePr>
        <xdr:cNvPr id="12" name="Chart 2"/>
        <xdr:cNvGraphicFramePr/>
      </xdr:nvGraphicFramePr>
      <xdr:xfrm>
        <a:off x="21723330" y="7330666"/>
        <a:ext cx="7295737" cy="4535176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8"/>
        </a:graphicData>
      </a:graphic>
    </xdr:graphicFrame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9</xdr:col>
      <xdr:colOff>330200</xdr:colOff>
      <xdr:row>0</xdr:row>
      <xdr:rowOff>107281</xdr:rowOff>
    </xdr:from>
    <xdr:to>
      <xdr:col>15</xdr:col>
      <xdr:colOff>486833</xdr:colOff>
      <xdr:row>18</xdr:row>
      <xdr:rowOff>50839</xdr:rowOff>
    </xdr:to>
    <xdr:pic>
      <xdr:nvPicPr>
        <xdr:cNvPr id="14" name="Imagen 6" descr="Imagen 6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7861300" y="107281"/>
          <a:ext cx="5109634" cy="353384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388469</xdr:colOff>
      <xdr:row>19</xdr:row>
      <xdr:rowOff>160243</xdr:rowOff>
    </xdr:from>
    <xdr:to>
      <xdr:col>15</xdr:col>
      <xdr:colOff>705702</xdr:colOff>
      <xdr:row>35</xdr:row>
      <xdr:rowOff>107950</xdr:rowOff>
    </xdr:to>
    <xdr:pic>
      <xdr:nvPicPr>
        <xdr:cNvPr id="15" name="Imagen 7" descr="Imagen 7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7919569" y="3948653"/>
          <a:ext cx="5270234" cy="314048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6</xdr:col>
      <xdr:colOff>812800</xdr:colOff>
      <xdr:row>100</xdr:row>
      <xdr:rowOff>11401</xdr:rowOff>
    </xdr:from>
    <xdr:to>
      <xdr:col>20</xdr:col>
      <xdr:colOff>135467</xdr:colOff>
      <xdr:row>133</xdr:row>
      <xdr:rowOff>188507</xdr:rowOff>
    </xdr:to>
    <xdr:pic>
      <xdr:nvPicPr>
        <xdr:cNvPr id="16" name="Imagen 9" descr="Imagen 9"/>
        <xdr:cNvPicPr>
          <a:picLocks noChangeAspect="1"/>
        </xdr:cNvPicPr>
      </xdr:nvPicPr>
      <xdr:blipFill>
        <a:blip r:embed="rId3">
          <a:extLst/>
        </a:blip>
        <a:srcRect l="7143" t="7458" r="5225" b="6131"/>
        <a:stretch>
          <a:fillRect/>
        </a:stretch>
      </xdr:blipFill>
      <xdr:spPr>
        <a:xfrm>
          <a:off x="5626100" y="19916111"/>
          <a:ext cx="11120968" cy="671506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16</xdr:col>
      <xdr:colOff>67850</xdr:colOff>
      <xdr:row>2</xdr:row>
      <xdr:rowOff>152398</xdr:rowOff>
    </xdr:from>
    <xdr:to>
      <xdr:col>27</xdr:col>
      <xdr:colOff>496552</xdr:colOff>
      <xdr:row>29</xdr:row>
      <xdr:rowOff>192617</xdr:rowOff>
    </xdr:to>
    <xdr:pic>
      <xdr:nvPicPr>
        <xdr:cNvPr id="17" name="Imagen 1" descr="Imagen 1"/>
        <xdr:cNvPicPr>
          <a:picLocks noChangeAspect="1"/>
        </xdr:cNvPicPr>
      </xdr:nvPicPr>
      <xdr:blipFill>
        <a:blip r:embed="rId4">
          <a:extLst/>
        </a:blip>
        <a:srcRect l="2453" t="6717" r="2830" b="5736"/>
        <a:stretch>
          <a:fillRect/>
        </a:stretch>
      </xdr:blipFill>
      <xdr:spPr>
        <a:xfrm>
          <a:off x="13377450" y="579118"/>
          <a:ext cx="9509203" cy="538311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16</xdr:col>
      <xdr:colOff>23264</xdr:colOff>
      <xdr:row>36</xdr:row>
      <xdr:rowOff>117489</xdr:rowOff>
    </xdr:from>
    <xdr:to>
      <xdr:col>24</xdr:col>
      <xdr:colOff>714998</xdr:colOff>
      <xdr:row>59</xdr:row>
      <xdr:rowOff>73042</xdr:rowOff>
    </xdr:to>
    <xdr:graphicFrame>
      <xdr:nvGraphicFramePr>
        <xdr:cNvPr id="18" name="Chart 2"/>
        <xdr:cNvGraphicFramePr/>
      </xdr:nvGraphicFramePr>
      <xdr:xfrm>
        <a:off x="13332864" y="7296799"/>
        <a:ext cx="7295735" cy="453517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5"/>
        </a:graphicData>
      </a:graphic>
    </xdr:graphicFrame>
    <xdr:clientData/>
  </xdr:twoCellAnchor>
  <xdr:twoCellAnchor>
    <xdr:from>
      <xdr:col>6</xdr:col>
      <xdr:colOff>1032577</xdr:colOff>
      <xdr:row>76</xdr:row>
      <xdr:rowOff>5910</xdr:rowOff>
    </xdr:from>
    <xdr:to>
      <xdr:col>15</xdr:col>
      <xdr:colOff>139870</xdr:colOff>
      <xdr:row>94</xdr:row>
      <xdr:rowOff>112341</xdr:rowOff>
    </xdr:to>
    <xdr:graphicFrame>
      <xdr:nvGraphicFramePr>
        <xdr:cNvPr id="19" name="Chart 1"/>
        <xdr:cNvGraphicFramePr/>
      </xdr:nvGraphicFramePr>
      <xdr:xfrm>
        <a:off x="5845877" y="15155740"/>
        <a:ext cx="6778094" cy="3672592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6"/>
        </a:graphicData>
      </a:graphic>
    </xdr:graphicFrame>
    <xdr:clientData/>
  </xdr:twoCellAnchor>
  <xdr:twoCellAnchor>
    <xdr:from>
      <xdr:col>16</xdr:col>
      <xdr:colOff>652936</xdr:colOff>
      <xdr:row>76</xdr:row>
      <xdr:rowOff>80497</xdr:rowOff>
    </xdr:from>
    <xdr:to>
      <xdr:col>25</xdr:col>
      <xdr:colOff>225644</xdr:colOff>
      <xdr:row>94</xdr:row>
      <xdr:rowOff>190580</xdr:rowOff>
    </xdr:to>
    <xdr:graphicFrame>
      <xdr:nvGraphicFramePr>
        <xdr:cNvPr id="20" name="Chart 1"/>
        <xdr:cNvGraphicFramePr/>
      </xdr:nvGraphicFramePr>
      <xdr:xfrm>
        <a:off x="13962536" y="15230327"/>
        <a:ext cx="7002209" cy="367624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7"/>
        </a:graphicData>
      </a:graphic>
    </xdr:graphicFrame>
    <xdr:clientData/>
  </xdr:twoCellAnchor>
</xdr:wsDr>
</file>

<file path=xl/drawings/drawing4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9</xdr:col>
      <xdr:colOff>330200</xdr:colOff>
      <xdr:row>0</xdr:row>
      <xdr:rowOff>107281</xdr:rowOff>
    </xdr:from>
    <xdr:to>
      <xdr:col>15</xdr:col>
      <xdr:colOff>486833</xdr:colOff>
      <xdr:row>18</xdr:row>
      <xdr:rowOff>50839</xdr:rowOff>
    </xdr:to>
    <xdr:pic>
      <xdr:nvPicPr>
        <xdr:cNvPr id="22" name="Imagen 4" descr="Imagen 4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7861300" y="107281"/>
          <a:ext cx="5109634" cy="353384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388469</xdr:colOff>
      <xdr:row>19</xdr:row>
      <xdr:rowOff>160243</xdr:rowOff>
    </xdr:from>
    <xdr:to>
      <xdr:col>15</xdr:col>
      <xdr:colOff>705702</xdr:colOff>
      <xdr:row>35</xdr:row>
      <xdr:rowOff>107950</xdr:rowOff>
    </xdr:to>
    <xdr:pic>
      <xdr:nvPicPr>
        <xdr:cNvPr id="23" name="Imagen 5" descr="Imagen 5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7919569" y="3948653"/>
          <a:ext cx="5270234" cy="314048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571466</xdr:colOff>
      <xdr:row>98</xdr:row>
      <xdr:rowOff>57124</xdr:rowOff>
    </xdr:from>
    <xdr:to>
      <xdr:col>20</xdr:col>
      <xdr:colOff>169331</xdr:colOff>
      <xdr:row>129</xdr:row>
      <xdr:rowOff>138468</xdr:rowOff>
    </xdr:to>
    <xdr:pic>
      <xdr:nvPicPr>
        <xdr:cNvPr id="24" name="Imagen 7" descr="Imagen 7"/>
        <xdr:cNvPicPr>
          <a:picLocks noChangeAspect="1"/>
        </xdr:cNvPicPr>
      </xdr:nvPicPr>
      <xdr:blipFill>
        <a:blip r:embed="rId3">
          <a:extLst/>
        </a:blip>
        <a:srcRect l="5013" t="7425" r="7116" b="6188"/>
        <a:stretch>
          <a:fillRect/>
        </a:stretch>
      </xdr:blipFill>
      <xdr:spPr>
        <a:xfrm>
          <a:off x="6451566" y="19565594"/>
          <a:ext cx="10329366" cy="62230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16</xdr:col>
      <xdr:colOff>152398</xdr:colOff>
      <xdr:row>1</xdr:row>
      <xdr:rowOff>107417</xdr:rowOff>
    </xdr:from>
    <xdr:to>
      <xdr:col>27</xdr:col>
      <xdr:colOff>16932</xdr:colOff>
      <xdr:row>26</xdr:row>
      <xdr:rowOff>175684</xdr:rowOff>
    </xdr:to>
    <xdr:pic>
      <xdr:nvPicPr>
        <xdr:cNvPr id="25" name="Imagen 6" descr="Imagen 6"/>
        <xdr:cNvPicPr>
          <a:picLocks noChangeAspect="1"/>
        </xdr:cNvPicPr>
      </xdr:nvPicPr>
      <xdr:blipFill>
        <a:blip r:embed="rId4">
          <a:extLst/>
        </a:blip>
        <a:srcRect l="2507" t="6629" r="2646" b="6016"/>
        <a:stretch>
          <a:fillRect/>
        </a:stretch>
      </xdr:blipFill>
      <xdr:spPr>
        <a:xfrm>
          <a:off x="13461998" y="305537"/>
          <a:ext cx="8945035" cy="504539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15</xdr:col>
      <xdr:colOff>528217</xdr:colOff>
      <xdr:row>42</xdr:row>
      <xdr:rowOff>6481</xdr:rowOff>
    </xdr:from>
    <xdr:to>
      <xdr:col>24</xdr:col>
      <xdr:colOff>754907</xdr:colOff>
      <xdr:row>64</xdr:row>
      <xdr:rowOff>140090</xdr:rowOff>
    </xdr:to>
    <xdr:graphicFrame>
      <xdr:nvGraphicFramePr>
        <xdr:cNvPr id="26" name="Chart 2"/>
        <xdr:cNvGraphicFramePr/>
      </xdr:nvGraphicFramePr>
      <xdr:xfrm>
        <a:off x="13012317" y="8374511"/>
        <a:ext cx="7656191" cy="4530350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5"/>
        </a:graphicData>
      </a:graphic>
    </xdr:graphicFrame>
    <xdr:clientData/>
  </xdr:twoCellAnchor>
  <xdr:twoCellAnchor>
    <xdr:from>
      <xdr:col>6</xdr:col>
      <xdr:colOff>1032577</xdr:colOff>
      <xdr:row>76</xdr:row>
      <xdr:rowOff>5910</xdr:rowOff>
    </xdr:from>
    <xdr:to>
      <xdr:col>15</xdr:col>
      <xdr:colOff>139870</xdr:colOff>
      <xdr:row>94</xdr:row>
      <xdr:rowOff>112341</xdr:rowOff>
    </xdr:to>
    <xdr:graphicFrame>
      <xdr:nvGraphicFramePr>
        <xdr:cNvPr id="27" name="Chart 1"/>
        <xdr:cNvGraphicFramePr/>
      </xdr:nvGraphicFramePr>
      <xdr:xfrm>
        <a:off x="5845877" y="15155740"/>
        <a:ext cx="6778094" cy="3672592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6"/>
        </a:graphicData>
      </a:graphic>
    </xdr:graphicFrame>
    <xdr:clientData/>
  </xdr:twoCellAnchor>
  <xdr:twoCellAnchor>
    <xdr:from>
      <xdr:col>16</xdr:col>
      <xdr:colOff>652936</xdr:colOff>
      <xdr:row>76</xdr:row>
      <xdr:rowOff>80497</xdr:rowOff>
    </xdr:from>
    <xdr:to>
      <xdr:col>25</xdr:col>
      <xdr:colOff>225644</xdr:colOff>
      <xdr:row>94</xdr:row>
      <xdr:rowOff>190580</xdr:rowOff>
    </xdr:to>
    <xdr:graphicFrame>
      <xdr:nvGraphicFramePr>
        <xdr:cNvPr id="28" name="Chart 1"/>
        <xdr:cNvGraphicFramePr/>
      </xdr:nvGraphicFramePr>
      <xdr:xfrm>
        <a:off x="13962536" y="15230327"/>
        <a:ext cx="7002209" cy="367624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7"/>
        </a:graphicData>
      </a:graphic>
    </xdr:graphicFrame>
    <xdr:clientData/>
  </xdr:twoCellAnchor>
</xdr:wsDr>
</file>

<file path=xl/drawings/drawing5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23519</xdr:colOff>
      <xdr:row>5</xdr:row>
      <xdr:rowOff>47036</xdr:rowOff>
    </xdr:from>
    <xdr:to>
      <xdr:col>6</xdr:col>
      <xdr:colOff>568226</xdr:colOff>
      <xdr:row>18</xdr:row>
      <xdr:rowOff>4516</xdr:rowOff>
    </xdr:to>
    <xdr:pic>
      <xdr:nvPicPr>
        <xdr:cNvPr id="30" name="Imagen 1" descr="Imagen 1"/>
        <xdr:cNvPicPr>
          <a:picLocks noChangeAspect="1"/>
        </xdr:cNvPicPr>
      </xdr:nvPicPr>
      <xdr:blipFill>
        <a:blip r:embed="rId1">
          <a:extLst/>
        </a:blip>
        <a:srcRect l="2764" t="6861" r="3577" b="7283"/>
        <a:stretch>
          <a:fillRect/>
        </a:stretch>
      </xdr:blipFill>
      <xdr:spPr>
        <a:xfrm>
          <a:off x="849019" y="1037636"/>
          <a:ext cx="4672208" cy="253304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41188</xdr:colOff>
      <xdr:row>5</xdr:row>
      <xdr:rowOff>34958</xdr:rowOff>
    </xdr:from>
    <xdr:to>
      <xdr:col>12</xdr:col>
      <xdr:colOff>544372</xdr:colOff>
      <xdr:row>18</xdr:row>
      <xdr:rowOff>28042</xdr:rowOff>
    </xdr:to>
    <xdr:pic>
      <xdr:nvPicPr>
        <xdr:cNvPr id="31" name="Imagen 2" descr="Imagen 2"/>
        <xdr:cNvPicPr>
          <a:picLocks noChangeAspect="1"/>
        </xdr:cNvPicPr>
      </xdr:nvPicPr>
      <xdr:blipFill>
        <a:blip r:embed="rId2">
          <a:extLst/>
        </a:blip>
        <a:srcRect l="2931" t="6942" r="3750" b="7356"/>
        <a:stretch>
          <a:fillRect/>
        </a:stretch>
      </xdr:blipFill>
      <xdr:spPr>
        <a:xfrm>
          <a:off x="5819688" y="1025558"/>
          <a:ext cx="4630685" cy="256864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13</xdr:col>
      <xdr:colOff>63520</xdr:colOff>
      <xdr:row>5</xdr:row>
      <xdr:rowOff>48070</xdr:rowOff>
    </xdr:from>
    <xdr:to>
      <xdr:col>18</xdr:col>
      <xdr:colOff>622152</xdr:colOff>
      <xdr:row>18</xdr:row>
      <xdr:rowOff>28571</xdr:rowOff>
    </xdr:to>
    <xdr:pic>
      <xdr:nvPicPr>
        <xdr:cNvPr id="32" name="Imagen 3" descr="Imagen 3"/>
        <xdr:cNvPicPr>
          <a:picLocks noChangeAspect="1"/>
        </xdr:cNvPicPr>
      </xdr:nvPicPr>
      <xdr:blipFill>
        <a:blip r:embed="rId3">
          <a:extLst/>
        </a:blip>
        <a:srcRect l="2804" t="6838" r="3579" b="7265"/>
        <a:stretch>
          <a:fillRect/>
        </a:stretch>
      </xdr:blipFill>
      <xdr:spPr>
        <a:xfrm>
          <a:off x="10795020" y="1038670"/>
          <a:ext cx="4686133" cy="255606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34323</xdr:colOff>
      <xdr:row>21</xdr:row>
      <xdr:rowOff>42421</xdr:rowOff>
    </xdr:from>
    <xdr:to>
      <xdr:col>6</xdr:col>
      <xdr:colOff>618525</xdr:colOff>
      <xdr:row>35</xdr:row>
      <xdr:rowOff>30319</xdr:rowOff>
    </xdr:to>
    <xdr:pic>
      <xdr:nvPicPr>
        <xdr:cNvPr id="33" name="Imagen 4" descr="Imagen 4"/>
        <xdr:cNvPicPr>
          <a:picLocks noChangeAspect="1"/>
        </xdr:cNvPicPr>
      </xdr:nvPicPr>
      <xdr:blipFill>
        <a:blip r:embed="rId4">
          <a:extLst/>
        </a:blip>
        <a:srcRect l="2704" t="2522" r="3829" b="7568"/>
        <a:stretch>
          <a:fillRect/>
        </a:stretch>
      </xdr:blipFill>
      <xdr:spPr>
        <a:xfrm>
          <a:off x="859823" y="4202941"/>
          <a:ext cx="4711703" cy="276157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27802</xdr:colOff>
      <xdr:row>21</xdr:row>
      <xdr:rowOff>48283</xdr:rowOff>
    </xdr:from>
    <xdr:to>
      <xdr:col>12</xdr:col>
      <xdr:colOff>532807</xdr:colOff>
      <xdr:row>35</xdr:row>
      <xdr:rowOff>22883</xdr:rowOff>
    </xdr:to>
    <xdr:pic>
      <xdr:nvPicPr>
        <xdr:cNvPr id="34" name="Imagen 5" descr="Imagen 5"/>
        <xdr:cNvPicPr>
          <a:picLocks noChangeAspect="1"/>
        </xdr:cNvPicPr>
      </xdr:nvPicPr>
      <xdr:blipFill>
        <a:blip r:embed="rId5">
          <a:extLst/>
        </a:blip>
        <a:srcRect l="2652" t="6666" r="3915" b="7676"/>
        <a:stretch>
          <a:fillRect/>
        </a:stretch>
      </xdr:blipFill>
      <xdr:spPr>
        <a:xfrm>
          <a:off x="5806302" y="4208803"/>
          <a:ext cx="4632506" cy="274828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13</xdr:col>
      <xdr:colOff>51944</xdr:colOff>
      <xdr:row>21</xdr:row>
      <xdr:rowOff>38537</xdr:rowOff>
    </xdr:from>
    <xdr:to>
      <xdr:col>18</xdr:col>
      <xdr:colOff>623444</xdr:colOff>
      <xdr:row>35</xdr:row>
      <xdr:rowOff>22883</xdr:rowOff>
    </xdr:to>
    <xdr:pic>
      <xdr:nvPicPr>
        <xdr:cNvPr id="35" name="Imagen 6" descr="Imagen 6"/>
        <xdr:cNvPicPr>
          <a:picLocks noChangeAspect="1"/>
        </xdr:cNvPicPr>
      </xdr:nvPicPr>
      <xdr:blipFill>
        <a:blip r:embed="rId6">
          <a:extLst/>
        </a:blip>
        <a:srcRect l="2750" t="6720" r="3946" b="7738"/>
        <a:stretch>
          <a:fillRect/>
        </a:stretch>
      </xdr:blipFill>
      <xdr:spPr>
        <a:xfrm>
          <a:off x="10783444" y="4199057"/>
          <a:ext cx="4699001" cy="275802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812799</xdr:colOff>
      <xdr:row>39</xdr:row>
      <xdr:rowOff>63498</xdr:rowOff>
    </xdr:from>
    <xdr:to>
      <xdr:col>6</xdr:col>
      <xdr:colOff>633879</xdr:colOff>
      <xdr:row>52</xdr:row>
      <xdr:rowOff>177794</xdr:rowOff>
    </xdr:to>
    <xdr:pic>
      <xdr:nvPicPr>
        <xdr:cNvPr id="36" name="Imagen 7" descr="Imagen 7"/>
        <xdr:cNvPicPr>
          <a:picLocks noChangeAspect="1"/>
        </xdr:cNvPicPr>
      </xdr:nvPicPr>
      <xdr:blipFill>
        <a:blip r:embed="rId7">
          <a:extLst/>
        </a:blip>
        <a:srcRect l="2534" t="6533" r="2616" b="5862"/>
        <a:stretch>
          <a:fillRect/>
        </a:stretch>
      </xdr:blipFill>
      <xdr:spPr>
        <a:xfrm>
          <a:off x="812799" y="7790178"/>
          <a:ext cx="4774081" cy="268985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162027</xdr:colOff>
      <xdr:row>39</xdr:row>
      <xdr:rowOff>63498</xdr:rowOff>
    </xdr:from>
    <xdr:to>
      <xdr:col>12</xdr:col>
      <xdr:colOff>716739</xdr:colOff>
      <xdr:row>52</xdr:row>
      <xdr:rowOff>114295</xdr:rowOff>
    </xdr:to>
    <xdr:pic>
      <xdr:nvPicPr>
        <xdr:cNvPr id="37" name="Imagen 8" descr="Imagen 8"/>
        <xdr:cNvPicPr>
          <a:picLocks noChangeAspect="1"/>
        </xdr:cNvPicPr>
      </xdr:nvPicPr>
      <xdr:blipFill>
        <a:blip r:embed="rId8">
          <a:extLst/>
        </a:blip>
        <a:srcRect l="2513" t="6645" r="2699" b="6146"/>
        <a:stretch>
          <a:fillRect/>
        </a:stretch>
      </xdr:blipFill>
      <xdr:spPr>
        <a:xfrm>
          <a:off x="5940527" y="7790178"/>
          <a:ext cx="4682213" cy="262635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13</xdr:col>
      <xdr:colOff>152399</xdr:colOff>
      <xdr:row>39</xdr:row>
      <xdr:rowOff>114298</xdr:rowOff>
    </xdr:from>
    <xdr:to>
      <xdr:col>18</xdr:col>
      <xdr:colOff>771855</xdr:colOff>
      <xdr:row>53</xdr:row>
      <xdr:rowOff>5073</xdr:rowOff>
    </xdr:to>
    <xdr:pic>
      <xdr:nvPicPr>
        <xdr:cNvPr id="38" name="Imagen 9" descr="Imagen 9"/>
        <xdr:cNvPicPr>
          <a:picLocks noChangeAspect="1"/>
        </xdr:cNvPicPr>
      </xdr:nvPicPr>
      <xdr:blipFill>
        <a:blip r:embed="rId9">
          <a:extLst/>
        </a:blip>
        <a:srcRect l="2486" t="6570" r="2737" b="6202"/>
        <a:stretch>
          <a:fillRect/>
        </a:stretch>
      </xdr:blipFill>
      <xdr:spPr>
        <a:xfrm>
          <a:off x="10883899" y="7840978"/>
          <a:ext cx="4746957" cy="266445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2</xdr:col>
      <xdr:colOff>0</xdr:colOff>
      <xdr:row>4</xdr:row>
      <xdr:rowOff>0</xdr:rowOff>
    </xdr:from>
    <xdr:to>
      <xdr:col>17</xdr:col>
      <xdr:colOff>383868</xdr:colOff>
      <xdr:row>11</xdr:row>
      <xdr:rowOff>144665</xdr:rowOff>
    </xdr:to>
    <xdr:pic>
      <xdr:nvPicPr>
        <xdr:cNvPr id="40" name="Imagen 1" descr="Imagen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651000" y="792480"/>
          <a:ext cx="12766369" cy="15315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7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1026190</xdr:colOff>
      <xdr:row>16</xdr:row>
      <xdr:rowOff>70884</xdr:rowOff>
    </xdr:from>
    <xdr:to>
      <xdr:col>9</xdr:col>
      <xdr:colOff>140885</xdr:colOff>
      <xdr:row>35</xdr:row>
      <xdr:rowOff>78346</xdr:rowOff>
    </xdr:to>
    <xdr:graphicFrame>
      <xdr:nvGraphicFramePr>
        <xdr:cNvPr id="42" name="Chart 1"/>
        <xdr:cNvGraphicFramePr/>
      </xdr:nvGraphicFramePr>
      <xdr:xfrm>
        <a:off x="1026190" y="3067449"/>
        <a:ext cx="7014096" cy="3711418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8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734090</xdr:colOff>
      <xdr:row>11</xdr:row>
      <xdr:rowOff>101014</xdr:rowOff>
    </xdr:from>
    <xdr:to>
      <xdr:col>8</xdr:col>
      <xdr:colOff>852085</xdr:colOff>
      <xdr:row>30</xdr:row>
      <xdr:rowOff>100951</xdr:rowOff>
    </xdr:to>
    <xdr:graphicFrame>
      <xdr:nvGraphicFramePr>
        <xdr:cNvPr id="44" name="Chart 1"/>
        <xdr:cNvGraphicFramePr/>
      </xdr:nvGraphicFramePr>
      <xdr:xfrm>
        <a:off x="734090" y="2107614"/>
        <a:ext cx="7014096" cy="3703893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Tema d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6.xml"/></Relationships>
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7.xml"/></Relationships>
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8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33"/>
  <sheetViews>
    <sheetView workbookViewId="0" showGridLines="0" defaultGridColor="1"/>
  </sheetViews>
  <sheetFormatPr defaultColWidth="16.3333" defaultRowHeight="16.6" customHeight="1" outlineLevelRow="0" outlineLevelCol="0"/>
  <cols>
    <col min="1" max="3" width="15.5" style="1" customWidth="1"/>
    <col min="4" max="10" width="16.3516" style="1" customWidth="1"/>
    <col min="11" max="16384" width="16.3516" style="1" customWidth="1"/>
  </cols>
  <sheetData>
    <row r="1" ht="34.55" customHeight="1">
      <c r="A1" t="s" s="2">
        <v>0</v>
      </c>
      <c r="B1" s="3"/>
      <c r="C1" s="3"/>
      <c r="D1" s="4"/>
      <c r="E1" s="4"/>
      <c r="F1" s="4"/>
      <c r="G1" s="4"/>
      <c r="H1" s="4"/>
      <c r="I1" s="4"/>
      <c r="J1" s="5"/>
    </row>
    <row r="2" ht="11.7" customHeight="1">
      <c r="A2" t="s" s="6">
        <v>1</v>
      </c>
      <c r="B2" s="7"/>
      <c r="C2" s="7"/>
      <c r="D2" s="8"/>
      <c r="E2" s="9"/>
      <c r="F2" s="9"/>
      <c r="G2" s="9"/>
      <c r="H2" s="9"/>
      <c r="I2" s="9"/>
      <c r="J2" s="10"/>
    </row>
    <row r="3" ht="11.7" customHeight="1">
      <c r="A3" t="s" s="11">
        <v>2</v>
      </c>
      <c r="B3" s="12">
        <v>4</v>
      </c>
      <c r="C3" t="s" s="13">
        <v>3</v>
      </c>
      <c r="D3" s="8"/>
      <c r="E3" s="9"/>
      <c r="F3" s="9"/>
      <c r="G3" s="9"/>
      <c r="H3" s="9"/>
      <c r="I3" s="9"/>
      <c r="J3" s="10"/>
    </row>
    <row r="4" ht="11.5" customHeight="1">
      <c r="A4" t="s" s="14">
        <v>4</v>
      </c>
      <c r="B4" s="15">
        <v>4</v>
      </c>
      <c r="C4" t="s" s="16">
        <v>3</v>
      </c>
      <c r="D4" s="8"/>
      <c r="E4" s="9"/>
      <c r="F4" s="9"/>
      <c r="G4" s="9"/>
      <c r="H4" s="9"/>
      <c r="I4" s="9"/>
      <c r="J4" s="10"/>
    </row>
    <row r="5" ht="11.5" customHeight="1">
      <c r="A5" t="s" s="14">
        <v>5</v>
      </c>
      <c r="B5" s="15">
        <v>15</v>
      </c>
      <c r="C5" t="s" s="16">
        <v>6</v>
      </c>
      <c r="D5" s="8"/>
      <c r="E5" s="9"/>
      <c r="F5" s="9"/>
      <c r="G5" s="9"/>
      <c r="H5" s="9"/>
      <c r="I5" s="9"/>
      <c r="J5" s="10"/>
    </row>
    <row r="6" ht="11.5" customHeight="1">
      <c r="A6" t="s" s="14">
        <v>7</v>
      </c>
      <c r="B6" s="15">
        <v>400</v>
      </c>
      <c r="C6" t="s" s="16">
        <v>8</v>
      </c>
      <c r="D6" s="8"/>
      <c r="E6" s="9"/>
      <c r="F6" s="9"/>
      <c r="G6" s="9"/>
      <c r="H6" s="9"/>
      <c r="I6" s="9"/>
      <c r="J6" s="10"/>
    </row>
    <row r="7" ht="11.5" customHeight="1">
      <c r="A7" s="17"/>
      <c r="B7" s="18"/>
      <c r="C7" s="19"/>
      <c r="D7" s="8"/>
      <c r="E7" s="9"/>
      <c r="F7" s="9"/>
      <c r="G7" s="9"/>
      <c r="H7" s="9"/>
      <c r="I7" s="9"/>
      <c r="J7" s="10"/>
    </row>
    <row r="8" ht="11.5" customHeight="1">
      <c r="A8" t="s" s="14">
        <v>9</v>
      </c>
      <c r="B8" s="20"/>
      <c r="C8" s="21"/>
      <c r="D8" s="8"/>
      <c r="E8" s="9"/>
      <c r="F8" s="9"/>
      <c r="G8" s="9"/>
      <c r="H8" s="9"/>
      <c r="I8" s="9"/>
      <c r="J8" s="10"/>
    </row>
    <row r="9" ht="11.5" customHeight="1">
      <c r="A9" t="s" s="14">
        <v>2</v>
      </c>
      <c r="B9" s="15">
        <v>6</v>
      </c>
      <c r="C9" t="s" s="16">
        <v>3</v>
      </c>
      <c r="D9" s="8"/>
      <c r="E9" s="9"/>
      <c r="F9" s="9"/>
      <c r="G9" s="9"/>
      <c r="H9" s="9"/>
      <c r="I9" s="9"/>
      <c r="J9" s="10"/>
    </row>
    <row r="10" ht="11.5" customHeight="1">
      <c r="A10" t="s" s="14">
        <v>4</v>
      </c>
      <c r="B10" s="15">
        <v>6</v>
      </c>
      <c r="C10" t="s" s="16">
        <v>3</v>
      </c>
      <c r="D10" s="8"/>
      <c r="E10" s="9"/>
      <c r="F10" s="9"/>
      <c r="G10" s="9"/>
      <c r="H10" s="9"/>
      <c r="I10" s="9"/>
      <c r="J10" s="10"/>
    </row>
    <row r="11" ht="11.5" customHeight="1">
      <c r="A11" t="s" s="14">
        <v>5</v>
      </c>
      <c r="B11" s="15">
        <v>20</v>
      </c>
      <c r="C11" t="s" s="16">
        <v>6</v>
      </c>
      <c r="D11" s="8"/>
      <c r="E11" s="9"/>
      <c r="F11" s="9"/>
      <c r="G11" s="9"/>
      <c r="H11" s="9"/>
      <c r="I11" s="9"/>
      <c r="J11" s="10"/>
    </row>
    <row r="12" ht="11.5" customHeight="1">
      <c r="A12" t="s" s="14">
        <v>7</v>
      </c>
      <c r="B12" s="15">
        <v>600</v>
      </c>
      <c r="C12" t="s" s="16">
        <v>8</v>
      </c>
      <c r="D12" s="8"/>
      <c r="E12" s="9"/>
      <c r="F12" s="9"/>
      <c r="G12" s="9"/>
      <c r="H12" s="9"/>
      <c r="I12" s="9"/>
      <c r="J12" s="10"/>
    </row>
    <row r="13" ht="16.6" customHeight="1">
      <c r="A13" s="22"/>
      <c r="B13" s="23"/>
      <c r="C13" s="23"/>
      <c r="D13" s="9"/>
      <c r="E13" s="9"/>
      <c r="F13" s="9"/>
      <c r="G13" s="9"/>
      <c r="H13" s="9"/>
      <c r="I13" s="9"/>
      <c r="J13" s="10"/>
    </row>
    <row r="14" ht="16.6" customHeight="1">
      <c r="A14" s="24"/>
      <c r="B14" s="9"/>
      <c r="C14" s="9"/>
      <c r="D14" s="9"/>
      <c r="E14" s="9"/>
      <c r="F14" s="9"/>
      <c r="G14" s="9"/>
      <c r="H14" s="9"/>
      <c r="I14" s="9"/>
      <c r="J14" s="10"/>
    </row>
    <row r="15" ht="16.6" customHeight="1">
      <c r="A15" s="24"/>
      <c r="B15" s="9"/>
      <c r="C15" s="9"/>
      <c r="D15" s="9"/>
      <c r="E15" s="9"/>
      <c r="F15" s="9"/>
      <c r="G15" s="9"/>
      <c r="H15" s="9"/>
      <c r="I15" s="9"/>
      <c r="J15" s="10"/>
    </row>
    <row r="16" ht="16.6" customHeight="1">
      <c r="A16" s="24"/>
      <c r="B16" s="9"/>
      <c r="C16" s="9"/>
      <c r="D16" s="9"/>
      <c r="E16" s="9"/>
      <c r="F16" s="9"/>
      <c r="G16" s="9"/>
      <c r="H16" s="9"/>
      <c r="I16" s="9"/>
      <c r="J16" s="10"/>
    </row>
    <row r="17" ht="16.6" customHeight="1">
      <c r="A17" s="24"/>
      <c r="B17" s="9"/>
      <c r="C17" s="9"/>
      <c r="D17" s="9"/>
      <c r="E17" s="9"/>
      <c r="F17" s="9"/>
      <c r="G17" s="9"/>
      <c r="H17" s="9"/>
      <c r="I17" s="9"/>
      <c r="J17" s="10"/>
    </row>
    <row r="18" ht="16.6" customHeight="1">
      <c r="A18" s="24"/>
      <c r="B18" s="9"/>
      <c r="C18" s="9"/>
      <c r="D18" s="9"/>
      <c r="E18" s="9"/>
      <c r="F18" s="9"/>
      <c r="G18" s="9"/>
      <c r="H18" s="9"/>
      <c r="I18" s="9"/>
      <c r="J18" s="10"/>
    </row>
    <row r="19" ht="16.6" customHeight="1">
      <c r="A19" s="24"/>
      <c r="B19" s="9"/>
      <c r="C19" s="9"/>
      <c r="D19" s="9"/>
      <c r="E19" s="9"/>
      <c r="F19" s="9"/>
      <c r="G19" s="9"/>
      <c r="H19" s="9"/>
      <c r="I19" s="9"/>
      <c r="J19" s="10"/>
    </row>
    <row r="20" ht="16.6" customHeight="1">
      <c r="A20" s="24"/>
      <c r="B20" s="9"/>
      <c r="C20" s="9"/>
      <c r="D20" s="9"/>
      <c r="E20" s="9"/>
      <c r="F20" s="9"/>
      <c r="G20" s="9"/>
      <c r="H20" s="9"/>
      <c r="I20" s="9"/>
      <c r="J20" s="10"/>
    </row>
    <row r="21" ht="16.6" customHeight="1">
      <c r="A21" s="24"/>
      <c r="B21" s="9"/>
      <c r="C21" s="9"/>
      <c r="D21" s="9"/>
      <c r="E21" s="9"/>
      <c r="F21" s="9"/>
      <c r="G21" s="9"/>
      <c r="H21" s="9"/>
      <c r="I21" s="9"/>
      <c r="J21" s="10"/>
    </row>
    <row r="22" ht="16.6" customHeight="1">
      <c r="A22" s="24"/>
      <c r="B22" s="9"/>
      <c r="C22" s="9"/>
      <c r="D22" s="9"/>
      <c r="E22" s="9"/>
      <c r="F22" s="9"/>
      <c r="G22" s="9"/>
      <c r="H22" s="9"/>
      <c r="I22" s="9"/>
      <c r="J22" s="10"/>
    </row>
    <row r="23" ht="16.6" customHeight="1">
      <c r="A23" s="24"/>
      <c r="B23" s="9"/>
      <c r="C23" s="9"/>
      <c r="D23" s="9"/>
      <c r="E23" s="9"/>
      <c r="F23" s="9"/>
      <c r="G23" s="9"/>
      <c r="H23" s="9"/>
      <c r="I23" s="9"/>
      <c r="J23" s="10"/>
    </row>
    <row r="24" ht="16.6" customHeight="1">
      <c r="A24" s="24"/>
      <c r="B24" s="9"/>
      <c r="C24" s="9"/>
      <c r="D24" s="9"/>
      <c r="E24" s="9"/>
      <c r="F24" s="9"/>
      <c r="G24" s="9"/>
      <c r="H24" s="9"/>
      <c r="I24" s="9"/>
      <c r="J24" s="10"/>
    </row>
    <row r="25" ht="16.6" customHeight="1">
      <c r="A25" s="24"/>
      <c r="B25" s="9"/>
      <c r="C25" s="9"/>
      <c r="D25" s="9"/>
      <c r="E25" s="9"/>
      <c r="F25" s="9"/>
      <c r="G25" s="9"/>
      <c r="H25" s="9"/>
      <c r="I25" s="9"/>
      <c r="J25" s="10"/>
    </row>
    <row r="26" ht="16.6" customHeight="1">
      <c r="A26" s="24"/>
      <c r="B26" s="9"/>
      <c r="C26" s="9"/>
      <c r="D26" s="9"/>
      <c r="E26" s="9"/>
      <c r="F26" s="9"/>
      <c r="G26" s="9"/>
      <c r="H26" s="9"/>
      <c r="I26" s="9"/>
      <c r="J26" s="10"/>
    </row>
    <row r="27" ht="16.6" customHeight="1">
      <c r="A27" s="24"/>
      <c r="B27" s="9"/>
      <c r="C27" s="9"/>
      <c r="D27" s="9"/>
      <c r="E27" s="9"/>
      <c r="F27" s="9"/>
      <c r="G27" s="9"/>
      <c r="H27" s="9"/>
      <c r="I27" s="9"/>
      <c r="J27" s="10"/>
    </row>
    <row r="28" ht="16.6" customHeight="1">
      <c r="A28" s="24"/>
      <c r="B28" s="9"/>
      <c r="C28" s="9"/>
      <c r="D28" s="9"/>
      <c r="E28" s="9"/>
      <c r="F28" s="9"/>
      <c r="G28" s="9"/>
      <c r="H28" s="9"/>
      <c r="I28" s="9"/>
      <c r="J28" s="10"/>
    </row>
    <row r="29" ht="16.6" customHeight="1">
      <c r="A29" s="24"/>
      <c r="B29" s="9"/>
      <c r="C29" s="9"/>
      <c r="D29" s="9"/>
      <c r="E29" s="9"/>
      <c r="F29" s="9"/>
      <c r="G29" s="9"/>
      <c r="H29" s="9"/>
      <c r="I29" s="9"/>
      <c r="J29" s="10"/>
    </row>
    <row r="30" ht="16.6" customHeight="1">
      <c r="A30" s="24"/>
      <c r="B30" s="9"/>
      <c r="C30" s="9"/>
      <c r="D30" s="9"/>
      <c r="E30" s="9"/>
      <c r="F30" s="9"/>
      <c r="G30" s="9"/>
      <c r="H30" s="9"/>
      <c r="I30" s="9"/>
      <c r="J30" s="10"/>
    </row>
    <row r="31" ht="16.6" customHeight="1">
      <c r="A31" s="24"/>
      <c r="B31" s="9"/>
      <c r="C31" s="9"/>
      <c r="D31" s="9"/>
      <c r="E31" s="9"/>
      <c r="F31" s="9"/>
      <c r="G31" s="9"/>
      <c r="H31" s="9"/>
      <c r="I31" s="9"/>
      <c r="J31" s="10"/>
    </row>
    <row r="32" ht="16.6" customHeight="1">
      <c r="A32" s="24"/>
      <c r="B32" s="9"/>
      <c r="C32" s="9"/>
      <c r="D32" s="9"/>
      <c r="E32" s="9"/>
      <c r="F32" s="9"/>
      <c r="G32" s="9"/>
      <c r="H32" s="9"/>
      <c r="I32" s="9"/>
      <c r="J32" s="10"/>
    </row>
    <row r="33" ht="16.6" customHeight="1">
      <c r="A33" s="25"/>
      <c r="B33" s="26"/>
      <c r="C33" s="26"/>
      <c r="D33" s="26"/>
      <c r="E33" s="26"/>
      <c r="F33" s="26"/>
      <c r="G33" s="26"/>
      <c r="H33" s="26"/>
      <c r="I33" s="26"/>
      <c r="J33" s="27"/>
    </row>
  </sheetData>
  <mergeCells count="1">
    <mergeCell ref="A1:C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AK127"/>
  <sheetViews>
    <sheetView workbookViewId="0" showGridLines="0" defaultGridColor="1"/>
  </sheetViews>
  <sheetFormatPr defaultColWidth="10.8333" defaultRowHeight="15.6" customHeight="1" outlineLevelRow="0" outlineLevelCol="0"/>
  <cols>
    <col min="1" max="1" width="4" style="28" customWidth="1"/>
    <col min="2" max="2" width="5" style="28" customWidth="1"/>
    <col min="3" max="3" width="10.8516" style="28" customWidth="1"/>
    <col min="4" max="4" width="15" style="28" customWidth="1"/>
    <col min="5" max="6" width="14.1719" style="28" customWidth="1"/>
    <col min="7" max="7" width="14" style="28" customWidth="1"/>
    <col min="8" max="37" width="10.8516" style="28" customWidth="1"/>
    <col min="38" max="16384" width="10.8516" style="28" customWidth="1"/>
  </cols>
  <sheetData>
    <row r="1" ht="15.6" customHeight="1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1"/>
    </row>
    <row r="2" ht="18" customHeight="1">
      <c r="A2" s="32"/>
      <c r="B2" t="s" s="33">
        <v>10</v>
      </c>
      <c r="C2" s="34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6"/>
    </row>
    <row r="3" ht="15.6" customHeight="1">
      <c r="A3" s="32"/>
      <c r="B3" s="37"/>
      <c r="C3" s="37"/>
      <c r="D3" s="3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6"/>
    </row>
    <row r="4" ht="15.6" customHeight="1">
      <c r="A4" s="32"/>
      <c r="B4" s="38">
        <v>1</v>
      </c>
      <c r="C4" t="s" s="39">
        <v>11</v>
      </c>
      <c r="D4" s="40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6"/>
    </row>
    <row r="5" ht="15.6" customHeight="1">
      <c r="A5" s="32"/>
      <c r="B5" s="41"/>
      <c r="C5" s="41"/>
      <c r="D5" s="42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6"/>
    </row>
    <row r="6" ht="15.6" customHeight="1">
      <c r="A6" s="32"/>
      <c r="B6" s="35"/>
      <c r="C6" t="s" s="43">
        <v>12</v>
      </c>
      <c r="D6" t="s" s="43">
        <v>13</v>
      </c>
      <c r="E6" t="s" s="43">
        <v>14</v>
      </c>
      <c r="F6" t="s" s="43">
        <v>15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6"/>
    </row>
    <row r="7" ht="15.6" customHeight="1">
      <c r="A7" s="32"/>
      <c r="B7" s="35"/>
      <c r="C7" t="s" s="43">
        <v>16</v>
      </c>
      <c r="D7" s="44">
        <v>43369</v>
      </c>
      <c r="E7" s="35"/>
      <c r="F7" t="s" s="43">
        <v>17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6"/>
    </row>
    <row r="8" ht="15.6" customHeight="1">
      <c r="A8" s="32"/>
      <c r="B8" s="37"/>
      <c r="C8" s="37"/>
      <c r="D8" s="37"/>
      <c r="E8" s="37"/>
      <c r="F8" s="37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6"/>
    </row>
    <row r="9" ht="15.6" customHeight="1">
      <c r="A9" s="32"/>
      <c r="B9" s="38">
        <v>2</v>
      </c>
      <c r="C9" t="s" s="39">
        <v>18</v>
      </c>
      <c r="D9" s="40"/>
      <c r="E9" s="40"/>
      <c r="F9" s="40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6"/>
    </row>
    <row r="10" ht="15.6" customHeight="1">
      <c r="A10" s="32"/>
      <c r="B10" s="41"/>
      <c r="C10" s="41"/>
      <c r="D10" s="45"/>
      <c r="E10" s="45"/>
      <c r="F10" s="45"/>
      <c r="G10" s="37"/>
      <c r="H10" s="37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6"/>
    </row>
    <row r="11" ht="15.35" customHeight="1">
      <c r="A11" s="32"/>
      <c r="B11" s="35"/>
      <c r="C11" s="35"/>
      <c r="D11" t="s" s="46">
        <v>19</v>
      </c>
      <c r="E11" s="47"/>
      <c r="F11" t="s" s="46">
        <v>20</v>
      </c>
      <c r="G11" t="s" s="46">
        <v>21</v>
      </c>
      <c r="H11" t="s" s="46">
        <v>22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6"/>
    </row>
    <row r="12" ht="15.6" customHeight="1">
      <c r="A12" s="32"/>
      <c r="B12" s="35"/>
      <c r="C12" s="35"/>
      <c r="D12" t="s" s="48">
        <v>23</v>
      </c>
      <c r="E12" t="s" s="48">
        <v>24</v>
      </c>
      <c r="F12" s="49"/>
      <c r="G12" s="49"/>
      <c r="H12" s="49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6"/>
    </row>
    <row r="13" ht="15.35" customHeight="1">
      <c r="A13" s="32"/>
      <c r="B13" s="35"/>
      <c r="C13" s="37"/>
      <c r="D13" t="s" s="50">
        <v>25</v>
      </c>
      <c r="E13" t="s" s="50">
        <v>25</v>
      </c>
      <c r="F13" t="s" s="51">
        <v>25</v>
      </c>
      <c r="G13" t="s" s="51">
        <v>8</v>
      </c>
      <c r="H13" t="s" s="51">
        <v>26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6"/>
    </row>
    <row r="14" ht="15.6" customHeight="1">
      <c r="A14" s="32"/>
      <c r="B14" s="35"/>
      <c r="C14" t="s" s="52">
        <v>27</v>
      </c>
      <c r="D14" s="53">
        <v>0.00024</v>
      </c>
      <c r="E14" s="53">
        <v>0.00073</v>
      </c>
      <c r="F14" s="54">
        <f>E14-D14</f>
        <v>0.00049</v>
      </c>
      <c r="G14" s="53">
        <v>2.05</v>
      </c>
      <c r="H14" s="55">
        <f>G14/F14</f>
        <v>4183.673469387760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6"/>
    </row>
    <row r="15" ht="15.6" customHeight="1">
      <c r="A15" s="32"/>
      <c r="B15" s="35"/>
      <c r="C15" t="s" s="52">
        <v>28</v>
      </c>
      <c r="D15" s="53">
        <v>0.39941</v>
      </c>
      <c r="E15" s="53">
        <v>0.3999</v>
      </c>
      <c r="F15" s="54">
        <f>E15-D15</f>
        <v>0.00049</v>
      </c>
      <c r="G15" s="53">
        <v>2.05</v>
      </c>
      <c r="H15" s="55">
        <f>G15/F15</f>
        <v>4183.673469387760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6"/>
    </row>
    <row r="16" ht="15.6" customHeight="1">
      <c r="A16" s="32"/>
      <c r="B16" s="35"/>
      <c r="C16" t="s" s="52">
        <v>29</v>
      </c>
      <c r="D16" s="53">
        <v>0.6059600000000001</v>
      </c>
      <c r="E16" s="53">
        <v>0.60645</v>
      </c>
      <c r="F16" s="54">
        <f>E16-D16</f>
        <v>0.00049</v>
      </c>
      <c r="G16" s="53">
        <v>2.05</v>
      </c>
      <c r="H16" s="55">
        <f>G16/F16</f>
        <v>4183.673469387760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6"/>
    </row>
    <row r="17" ht="15.6" customHeight="1">
      <c r="A17" s="32"/>
      <c r="B17" s="35"/>
      <c r="C17" s="42"/>
      <c r="D17" s="42"/>
      <c r="E17" s="42"/>
      <c r="F17" s="42"/>
      <c r="G17" s="42"/>
      <c r="H17" s="4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6"/>
    </row>
    <row r="18" ht="15.6" customHeight="1">
      <c r="A18" s="32"/>
      <c r="B18" s="35"/>
      <c r="C18" s="35"/>
      <c r="D18" s="35"/>
      <c r="E18" s="35"/>
      <c r="F18" s="35"/>
      <c r="G18" s="37"/>
      <c r="H18" s="37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6"/>
    </row>
    <row r="19" ht="15.6" customHeight="1">
      <c r="A19" s="32"/>
      <c r="B19" s="35"/>
      <c r="C19" s="35"/>
      <c r="D19" s="35"/>
      <c r="E19" s="35"/>
      <c r="F19" s="56"/>
      <c r="G19" t="s" s="57">
        <v>30</v>
      </c>
      <c r="H19" s="58">
        <f>AVERAGE(H14:H16)</f>
        <v>4183.673469387760</v>
      </c>
      <c r="I19" s="59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6"/>
    </row>
    <row r="20" ht="15.6" customHeight="1">
      <c r="A20" s="32"/>
      <c r="B20" s="35"/>
      <c r="C20" s="35"/>
      <c r="D20" s="35"/>
      <c r="E20" s="35"/>
      <c r="F20" s="35"/>
      <c r="G20" s="42"/>
      <c r="H20" s="4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6"/>
    </row>
    <row r="21" ht="15.6" customHeight="1">
      <c r="A21" s="32"/>
      <c r="B21" s="37"/>
      <c r="C21" s="37"/>
      <c r="D21" s="37"/>
      <c r="E21" s="37"/>
      <c r="F21" s="37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6"/>
    </row>
    <row r="22" ht="15.6" customHeight="1">
      <c r="A22" s="32"/>
      <c r="B22" s="38">
        <v>3</v>
      </c>
      <c r="C22" t="s" s="39">
        <v>31</v>
      </c>
      <c r="D22" s="40"/>
      <c r="E22" s="40"/>
      <c r="F22" s="40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6"/>
    </row>
    <row r="23" ht="15.6" customHeight="1">
      <c r="A23" s="32"/>
      <c r="B23" s="42"/>
      <c r="C23" s="42"/>
      <c r="D23" s="42"/>
      <c r="E23" s="42"/>
      <c r="F23" s="42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6"/>
    </row>
    <row r="24" ht="15.6" customHeight="1">
      <c r="A24" s="32"/>
      <c r="B24" s="35"/>
      <c r="C24" s="37"/>
      <c r="D24" s="37"/>
      <c r="E24" s="37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6"/>
    </row>
    <row r="25" ht="15.6" customHeight="1">
      <c r="A25" s="32"/>
      <c r="B25" s="35"/>
      <c r="C25" t="s" s="52">
        <v>32</v>
      </c>
      <c r="D25" s="45"/>
      <c r="E25" s="55">
        <f>H19</f>
        <v>4183.673469387760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6"/>
    </row>
    <row r="26" ht="15.6" customHeight="1">
      <c r="A26" s="32"/>
      <c r="B26" s="35"/>
      <c r="C26" t="s" s="52">
        <v>33</v>
      </c>
      <c r="D26" s="45"/>
      <c r="E26" s="53">
        <v>10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/>
    </row>
    <row r="27" ht="15.6" customHeight="1">
      <c r="A27" s="32"/>
      <c r="B27" s="35"/>
      <c r="C27" t="s" s="52">
        <v>34</v>
      </c>
      <c r="D27" s="45"/>
      <c r="E27" s="53">
        <v>15.68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6"/>
    </row>
    <row r="28" ht="15.6" customHeight="1">
      <c r="A28" s="32"/>
      <c r="B28" s="35"/>
      <c r="C28" s="42"/>
      <c r="D28" s="42"/>
      <c r="E28" s="42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6"/>
    </row>
    <row r="29" ht="15.6" customHeight="1">
      <c r="A29" s="32"/>
      <c r="B29" s="35"/>
      <c r="C29" s="37"/>
      <c r="D29" s="3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6"/>
    </row>
    <row r="30" ht="17.4" customHeight="1">
      <c r="A30" s="32"/>
      <c r="B30" s="56"/>
      <c r="C30" t="s" s="60">
        <v>35</v>
      </c>
      <c r="D30" s="61">
        <f>E26*E25/E27</f>
        <v>2668.159100374850</v>
      </c>
      <c r="E30" s="59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6"/>
    </row>
    <row r="31" ht="15.6" customHeight="1">
      <c r="A31" s="32"/>
      <c r="B31" s="35"/>
      <c r="C31" s="42"/>
      <c r="D31" s="4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6"/>
    </row>
    <row r="32" ht="15.6" customHeight="1">
      <c r="A32" s="32"/>
      <c r="B32" s="37"/>
      <c r="C32" s="37"/>
      <c r="D32" s="37"/>
      <c r="E32" s="37"/>
      <c r="F32" s="37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6"/>
    </row>
    <row r="33" ht="15.6" customHeight="1">
      <c r="A33" s="32"/>
      <c r="B33" s="38">
        <v>4</v>
      </c>
      <c r="C33" t="s" s="39">
        <v>36</v>
      </c>
      <c r="D33" s="40"/>
      <c r="E33" s="40"/>
      <c r="F33" s="40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6"/>
    </row>
    <row r="34" ht="15.6" customHeight="1">
      <c r="A34" s="32"/>
      <c r="B34" s="42"/>
      <c r="C34" s="42"/>
      <c r="D34" s="42"/>
      <c r="E34" s="42"/>
      <c r="F34" s="42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6"/>
    </row>
    <row r="35" ht="15.6" customHeight="1">
      <c r="A35" s="32"/>
      <c r="B35" s="35"/>
      <c r="C35" t="s" s="43">
        <v>37</v>
      </c>
      <c r="D35" s="62">
        <f>4*D30</f>
        <v>10672.6364014994</v>
      </c>
      <c r="E35" t="s" s="63">
        <v>38</v>
      </c>
      <c r="F35" t="s" s="43">
        <v>39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6"/>
    </row>
    <row r="36" ht="15.6" customHeight="1">
      <c r="A36" s="32"/>
      <c r="B36" s="35"/>
      <c r="C36" t="s" s="43">
        <v>40</v>
      </c>
      <c r="D36" s="62">
        <f>1*D30</f>
        <v>2668.159100374850</v>
      </c>
      <c r="E36" s="64"/>
      <c r="F36" t="s" s="43">
        <v>41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6"/>
    </row>
    <row r="37" ht="15.6" customHeight="1">
      <c r="A37" s="32"/>
      <c r="B37" s="35"/>
      <c r="C37" t="s" s="43">
        <v>42</v>
      </c>
      <c r="D37" s="62">
        <f>0.25*D30</f>
        <v>667.039775093713</v>
      </c>
      <c r="E37" s="64"/>
      <c r="F37" t="s" s="43">
        <v>43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6"/>
    </row>
    <row r="38" ht="15.6" customHeight="1">
      <c r="A38" s="32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6"/>
    </row>
    <row r="39" ht="15.6" customHeight="1">
      <c r="A39" s="32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6"/>
    </row>
    <row r="40" ht="15.6" customHeight="1">
      <c r="A40" s="32"/>
      <c r="B40" s="37"/>
      <c r="C40" s="37"/>
      <c r="D40" s="37"/>
      <c r="E40" s="37"/>
      <c r="F40" s="37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6"/>
    </row>
    <row r="41" ht="15.6" customHeight="1">
      <c r="A41" s="32"/>
      <c r="B41" s="38">
        <v>5</v>
      </c>
      <c r="C41" t="s" s="39">
        <v>44</v>
      </c>
      <c r="D41" s="40"/>
      <c r="E41" s="40"/>
      <c r="F41" s="40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6"/>
    </row>
    <row r="42" ht="15.6" customHeight="1">
      <c r="A42" s="32"/>
      <c r="B42" s="41"/>
      <c r="C42" t="s" s="65">
        <v>45</v>
      </c>
      <c r="D42" s="42"/>
      <c r="E42" s="42"/>
      <c r="F42" s="42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6"/>
    </row>
    <row r="43" ht="16.2" customHeight="1">
      <c r="A43" s="32"/>
      <c r="B43" s="35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6"/>
    </row>
    <row r="44" ht="15.6" customHeight="1">
      <c r="A44" s="32"/>
      <c r="B44" s="35"/>
      <c r="C44" s="67"/>
      <c r="D44" t="s" s="68">
        <v>46</v>
      </c>
      <c r="E44" t="s" s="69">
        <v>47</v>
      </c>
      <c r="F44" s="67"/>
      <c r="G44" s="67"/>
      <c r="H44" t="s" s="68">
        <v>48</v>
      </c>
      <c r="I44" t="s" s="68">
        <v>49</v>
      </c>
      <c r="J44" t="s" s="69">
        <v>50</v>
      </c>
      <c r="K44" t="s" s="68">
        <v>51</v>
      </c>
      <c r="L44" s="70"/>
      <c r="M44" s="70"/>
      <c r="N44" s="70"/>
      <c r="O44" s="70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6"/>
    </row>
    <row r="45" ht="15.6" customHeight="1">
      <c r="A45" s="32"/>
      <c r="B45" s="35"/>
      <c r="C45" t="s" s="71">
        <v>52</v>
      </c>
      <c r="D45" s="72"/>
      <c r="E45" t="s" s="71">
        <v>53</v>
      </c>
      <c r="F45" t="s" s="71">
        <v>54</v>
      </c>
      <c r="G45" t="s" s="71">
        <v>55</v>
      </c>
      <c r="H45" s="72"/>
      <c r="I45" s="72"/>
      <c r="J45" t="s" s="71">
        <v>56</v>
      </c>
      <c r="K45" t="s" s="71">
        <v>57</v>
      </c>
      <c r="L45" t="s" s="71">
        <v>58</v>
      </c>
      <c r="M45" t="s" s="71">
        <v>59</v>
      </c>
      <c r="N45" t="s" s="71">
        <v>60</v>
      </c>
      <c r="O45" t="s" s="71">
        <v>61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6"/>
    </row>
    <row r="46" ht="15.6" customHeight="1">
      <c r="A46" s="32"/>
      <c r="B46" s="35"/>
      <c r="C46" s="73"/>
      <c r="D46" t="s" s="74">
        <v>62</v>
      </c>
      <c r="E46" t="s" s="74">
        <v>63</v>
      </c>
      <c r="F46" t="s" s="74">
        <v>63</v>
      </c>
      <c r="G46" t="s" s="74">
        <v>63</v>
      </c>
      <c r="H46" t="s" s="74">
        <v>63</v>
      </c>
      <c r="I46" t="s" s="74">
        <v>63</v>
      </c>
      <c r="J46" t="s" s="74">
        <v>64</v>
      </c>
      <c r="K46" t="s" s="71">
        <v>63</v>
      </c>
      <c r="L46" t="s" s="71">
        <v>63</v>
      </c>
      <c r="M46" t="s" s="71">
        <v>65</v>
      </c>
      <c r="N46" t="s" s="71">
        <v>63</v>
      </c>
      <c r="O46" t="s" s="71">
        <v>63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6"/>
    </row>
    <row r="47" ht="15.6" customHeight="1">
      <c r="A47" s="32"/>
      <c r="B47" s="35"/>
      <c r="C47" s="75">
        <v>5</v>
      </c>
      <c r="D47" s="75">
        <v>800</v>
      </c>
      <c r="E47" s="75">
        <v>488577.8453</v>
      </c>
      <c r="F47" s="76">
        <v>8319457.4865</v>
      </c>
      <c r="G47" s="75">
        <v>449.4349</v>
      </c>
      <c r="H47" s="77">
        <v>13</v>
      </c>
      <c r="I47" s="77">
        <v>11</v>
      </c>
      <c r="J47" s="77">
        <v>25</v>
      </c>
      <c r="K47" s="78">
        <f>SQRT((E47-$E$51)^2+(F47-$F$51)^2)</f>
        <v>5.15276130438816</v>
      </c>
      <c r="L47" s="79">
        <f>G47-$G$53</f>
        <v>5.8644</v>
      </c>
      <c r="M47" s="80">
        <f>J47/N47</f>
        <v>12.5</v>
      </c>
      <c r="N47" s="81">
        <f>H47-I47</f>
        <v>2</v>
      </c>
      <c r="O47" s="82">
        <f>I47</f>
        <v>11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6"/>
    </row>
    <row r="48" ht="15.6" customHeight="1">
      <c r="A48" s="32"/>
      <c r="B48" s="35"/>
      <c r="C48" s="75">
        <v>6</v>
      </c>
      <c r="D48" s="75">
        <v>1000</v>
      </c>
      <c r="E48" s="75">
        <v>488582.0486</v>
      </c>
      <c r="F48" s="76">
        <v>8319459.9812</v>
      </c>
      <c r="G48" s="75">
        <v>449.1264</v>
      </c>
      <c r="H48" s="77">
        <v>13</v>
      </c>
      <c r="I48" s="77">
        <v>9</v>
      </c>
      <c r="J48" s="77">
        <v>50</v>
      </c>
      <c r="K48" s="78">
        <f>SQRT((E48-$E$51)^2+(F48-$F$51)^2)</f>
        <v>10.040521868907</v>
      </c>
      <c r="L48" s="79">
        <f>G48-$G$53</f>
        <v>5.5559</v>
      </c>
      <c r="M48" s="80">
        <f>J48/N48</f>
        <v>12.5</v>
      </c>
      <c r="N48" s="81">
        <f>H48-I48</f>
        <v>4</v>
      </c>
      <c r="O48" s="82">
        <f>I48</f>
        <v>9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6"/>
    </row>
    <row r="49" ht="16.2" customHeight="1">
      <c r="A49" s="32"/>
      <c r="B49" s="35"/>
      <c r="C49" s="83">
        <v>7</v>
      </c>
      <c r="D49" s="83">
        <v>1200</v>
      </c>
      <c r="E49" s="83">
        <v>488586.4563</v>
      </c>
      <c r="F49" s="84">
        <v>8319462.2057</v>
      </c>
      <c r="G49" s="83">
        <v>448.919</v>
      </c>
      <c r="H49" s="85">
        <v>13</v>
      </c>
      <c r="I49" s="85">
        <v>5</v>
      </c>
      <c r="J49" s="85">
        <v>100</v>
      </c>
      <c r="K49" s="78">
        <f>SQRT((E49-$E$51)^2+(F49-$F$51)^2)</f>
        <v>14.968930631812</v>
      </c>
      <c r="L49" s="79">
        <f>G49-$G$53</f>
        <v>5.3485</v>
      </c>
      <c r="M49" s="80">
        <f>J49/N49</f>
        <v>12.5</v>
      </c>
      <c r="N49" s="81">
        <f>H49-I49</f>
        <v>8</v>
      </c>
      <c r="O49" s="82">
        <f>I49</f>
        <v>5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6"/>
    </row>
    <row r="50" ht="15.6" customHeight="1">
      <c r="A50" s="32"/>
      <c r="B50" s="35"/>
      <c r="C50" s="86"/>
      <c r="D50" s="86"/>
      <c r="E50" s="86"/>
      <c r="F50" s="86"/>
      <c r="G50" s="86"/>
      <c r="H50" s="87"/>
      <c r="I50" s="87"/>
      <c r="J50" s="87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6"/>
    </row>
    <row r="51" ht="15.6" customHeight="1">
      <c r="A51" s="32"/>
      <c r="B51" s="35"/>
      <c r="C51" t="s" s="52">
        <v>66</v>
      </c>
      <c r="D51" s="45"/>
      <c r="E51" s="88">
        <v>488573.4388</v>
      </c>
      <c r="F51" s="88">
        <v>8319454.8156</v>
      </c>
      <c r="G51" s="88">
        <v>449.6705</v>
      </c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6"/>
    </row>
    <row r="52" ht="15.6" customHeight="1">
      <c r="A52" s="32"/>
      <c r="B52" s="35"/>
      <c r="C52" t="s" s="89">
        <v>67</v>
      </c>
      <c r="D52" s="42"/>
      <c r="E52" s="90"/>
      <c r="F52" s="90"/>
      <c r="G52" s="88">
        <v>6.1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6"/>
    </row>
    <row r="53" ht="15.6" customHeight="1">
      <c r="A53" s="32"/>
      <c r="B53" s="35"/>
      <c r="C53" t="s" s="43">
        <v>68</v>
      </c>
      <c r="D53" s="35"/>
      <c r="E53" s="91">
        <f>E51</f>
        <v>488573.4388</v>
      </c>
      <c r="F53" s="91">
        <f>F51</f>
        <v>8319454.8156</v>
      </c>
      <c r="G53" s="90">
        <f>G51-G52</f>
        <v>443.5705</v>
      </c>
      <c r="H53" s="35"/>
      <c r="I53" s="35"/>
      <c r="J53" s="37"/>
      <c r="K53" s="37"/>
      <c r="L53" s="37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6"/>
    </row>
    <row r="54" ht="16.2" customHeight="1">
      <c r="A54" s="32"/>
      <c r="B54" s="35"/>
      <c r="C54" s="66"/>
      <c r="D54" s="66"/>
      <c r="E54" s="66"/>
      <c r="F54" s="66"/>
      <c r="G54" s="66"/>
      <c r="H54" s="66"/>
      <c r="I54" s="35"/>
      <c r="J54" t="s" s="92">
        <v>69</v>
      </c>
      <c r="K54" s="93"/>
      <c r="L54" s="93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6"/>
    </row>
    <row r="55" ht="15.6" customHeight="1">
      <c r="A55" s="32"/>
      <c r="B55" s="35"/>
      <c r="C55" s="94"/>
      <c r="D55" t="s" s="68">
        <v>70</v>
      </c>
      <c r="E55" s="70"/>
      <c r="F55" s="70"/>
      <c r="G55" s="70"/>
      <c r="H55" s="70"/>
      <c r="I55" s="95"/>
      <c r="J55" t="s" s="96">
        <v>71</v>
      </c>
      <c r="K55" t="s" s="96">
        <v>72</v>
      </c>
      <c r="L55" t="s" s="97">
        <v>73</v>
      </c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6"/>
    </row>
    <row r="56" ht="15.6" customHeight="1">
      <c r="A56" s="32"/>
      <c r="B56" s="35"/>
      <c r="C56" t="s" s="48">
        <v>52</v>
      </c>
      <c r="D56" t="s" s="98">
        <v>74</v>
      </c>
      <c r="E56" t="s" s="98">
        <v>75</v>
      </c>
      <c r="F56" t="s" s="98">
        <v>76</v>
      </c>
      <c r="G56" t="s" s="98">
        <v>77</v>
      </c>
      <c r="H56" t="s" s="98">
        <v>78</v>
      </c>
      <c r="I56" s="95"/>
      <c r="J56" t="s" s="48">
        <v>79</v>
      </c>
      <c r="K56" s="99">
        <v>944.59</v>
      </c>
      <c r="L56" s="100">
        <f>K56*L58/K58</f>
        <v>1259.453333333330</v>
      </c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6"/>
    </row>
    <row r="57" ht="15.6" customHeight="1">
      <c r="A57" s="32"/>
      <c r="B57" s="35"/>
      <c r="C57" s="101"/>
      <c r="D57" t="s" s="102">
        <v>80</v>
      </c>
      <c r="E57" t="s" s="102">
        <v>80</v>
      </c>
      <c r="F57" t="s" s="102">
        <v>80</v>
      </c>
      <c r="G57" t="s" s="98">
        <v>80</v>
      </c>
      <c r="H57" t="s" s="98">
        <v>81</v>
      </c>
      <c r="I57" s="95"/>
      <c r="J57" t="s" s="48">
        <v>82</v>
      </c>
      <c r="K57" s="99">
        <v>1.91</v>
      </c>
      <c r="L57" s="35"/>
      <c r="M57" s="35"/>
      <c r="N57" s="103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6"/>
    </row>
    <row r="58" ht="15.6" customHeight="1">
      <c r="A58" s="32"/>
      <c r="B58" s="35"/>
      <c r="C58" s="75">
        <v>5</v>
      </c>
      <c r="D58" s="75">
        <v>342.51</v>
      </c>
      <c r="E58" s="75">
        <v>100</v>
      </c>
      <c r="F58" s="75">
        <v>371.26</v>
      </c>
      <c r="G58" s="91">
        <v>856.04</v>
      </c>
      <c r="H58" s="103">
        <f>(M47/K47)*((ATAN((N47+O47-L47)/K47))+ATAN((L47-O47)/K47))</f>
        <v>0.39213966538886</v>
      </c>
      <c r="I58" s="35"/>
      <c r="J58" t="s" s="104">
        <v>83</v>
      </c>
      <c r="K58" s="105">
        <v>0.6</v>
      </c>
      <c r="L58" s="106">
        <f>L60/100</f>
        <v>0.8</v>
      </c>
      <c r="M58" s="35"/>
      <c r="N58" s="103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6"/>
    </row>
    <row r="59" ht="15.6" customHeight="1">
      <c r="A59" s="32"/>
      <c r="B59" s="35"/>
      <c r="C59" s="75">
        <v>6</v>
      </c>
      <c r="D59" s="75">
        <v>142.5</v>
      </c>
      <c r="E59" s="75">
        <v>45</v>
      </c>
      <c r="F59" s="75">
        <v>12.5</v>
      </c>
      <c r="G59" s="91">
        <v>159.47</v>
      </c>
      <c r="H59" s="103">
        <f>(M48/K48)*((ATAN((N48+O48-L48)/K48))+ATAN((L48-O48)/K48))</f>
        <v>0.382867210645803</v>
      </c>
      <c r="I59" s="35"/>
      <c r="J59" s="35"/>
      <c r="K59" s="35"/>
      <c r="L59" s="35"/>
      <c r="M59" s="35"/>
      <c r="N59" s="103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6"/>
    </row>
    <row r="60" ht="16.2" customHeight="1">
      <c r="A60" s="32"/>
      <c r="B60" s="35"/>
      <c r="C60" s="83">
        <v>7</v>
      </c>
      <c r="D60" s="83">
        <v>155</v>
      </c>
      <c r="E60" s="83">
        <v>55</v>
      </c>
      <c r="F60" s="83">
        <v>57.5</v>
      </c>
      <c r="G60" s="107">
        <v>174.23</v>
      </c>
      <c r="H60" s="108">
        <f>(M49/K49)*((ATAN((N49+O49-L49)/K49))+ATAN((L49-O49)/K49))</f>
        <v>0.414034305967715</v>
      </c>
      <c r="I60" s="35"/>
      <c r="J60" t="s" s="109">
        <v>84</v>
      </c>
      <c r="K60" s="66"/>
      <c r="L60" s="110">
        <v>80</v>
      </c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6"/>
    </row>
    <row r="61" ht="16.2" customHeight="1">
      <c r="A61" s="32"/>
      <c r="B61" s="35"/>
      <c r="C61" s="111"/>
      <c r="D61" s="111"/>
      <c r="E61" s="111"/>
      <c r="F61" s="111"/>
      <c r="G61" s="111"/>
      <c r="H61" s="111"/>
      <c r="I61" s="35"/>
      <c r="J61" s="87"/>
      <c r="K61" s="87"/>
      <c r="L61" s="87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6"/>
    </row>
    <row r="62" ht="15.6" customHeight="1">
      <c r="A62" s="32"/>
      <c r="B62" s="35"/>
      <c r="C62" t="s" s="112">
        <v>52</v>
      </c>
      <c r="D62" t="s" s="113">
        <v>85</v>
      </c>
      <c r="E62" s="114"/>
      <c r="F62" s="114"/>
      <c r="G62" s="114"/>
      <c r="H62" s="87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6"/>
    </row>
    <row r="63" ht="15.6" customHeight="1">
      <c r="A63" s="32"/>
      <c r="B63" s="35"/>
      <c r="C63" s="106">
        <v>5</v>
      </c>
      <c r="D63" s="115">
        <f>$K$56*H58^$K$57</f>
        <v>158.021151344905</v>
      </c>
      <c r="E63" s="116">
        <f>IF(D63&gt;N57,1,0)</f>
        <v>1</v>
      </c>
      <c r="F63" s="115">
        <f>$L$56*H58^$K$57</f>
        <v>210.694868459872</v>
      </c>
      <c r="G63" s="82">
        <f>IF(F63&gt;N57,1,0)</f>
        <v>1</v>
      </c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6"/>
    </row>
    <row r="64" ht="15.6" customHeight="1">
      <c r="A64" s="32"/>
      <c r="B64" s="35"/>
      <c r="C64" s="106">
        <v>6</v>
      </c>
      <c r="D64" s="115">
        <f>$K$56*H59^$K$57</f>
        <v>150.961205915668</v>
      </c>
      <c r="E64" s="116">
        <f>IF(D64&gt;N58,1,0)</f>
        <v>1</v>
      </c>
      <c r="F64" s="115">
        <f>$L$56*H59^$K$57</f>
        <v>201.281607887557</v>
      </c>
      <c r="G64" s="82">
        <f>IF(F64&gt;N58,1,0)</f>
        <v>1</v>
      </c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6"/>
    </row>
    <row r="65" ht="16.2" customHeight="1">
      <c r="A65" s="32"/>
      <c r="B65" s="35"/>
      <c r="C65" s="117">
        <v>7</v>
      </c>
      <c r="D65" s="118">
        <f>$K$56*H60^$K$57</f>
        <v>175.300327999578</v>
      </c>
      <c r="E65" s="119">
        <f>IF(D65&gt;N59,1,0)</f>
        <v>1</v>
      </c>
      <c r="F65" s="118">
        <f>$L$56*H60^$K$57</f>
        <v>233.733770666103</v>
      </c>
      <c r="G65" s="120">
        <f>IF(F65&gt;N59,1,0)</f>
        <v>1</v>
      </c>
      <c r="H65" s="66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6"/>
    </row>
    <row r="66" ht="15.6" customHeight="1">
      <c r="A66" s="32"/>
      <c r="B66" s="37"/>
      <c r="C66" s="86"/>
      <c r="D66" s="86"/>
      <c r="E66" s="86"/>
      <c r="F66" s="86"/>
      <c r="G66" s="87"/>
      <c r="H66" s="87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6"/>
    </row>
    <row r="67" ht="15.6" customHeight="1">
      <c r="A67" s="32"/>
      <c r="B67" s="38">
        <v>6</v>
      </c>
      <c r="C67" t="s" s="39">
        <v>86</v>
      </c>
      <c r="D67" s="40"/>
      <c r="E67" s="40"/>
      <c r="F67" s="40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6"/>
    </row>
    <row r="68" ht="15.6" customHeight="1">
      <c r="A68" s="32"/>
      <c r="B68" s="41"/>
      <c r="C68" t="s" s="65">
        <v>87</v>
      </c>
      <c r="D68" s="42"/>
      <c r="E68" s="42"/>
      <c r="F68" s="42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6"/>
    </row>
    <row r="69" ht="15.6" customHeight="1">
      <c r="A69" s="32"/>
      <c r="B69" s="121"/>
      <c r="C69" s="121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6"/>
    </row>
    <row r="70" ht="15.6" customHeight="1">
      <c r="A70" s="32"/>
      <c r="B70" s="121"/>
      <c r="C70" s="122"/>
      <c r="D70" s="37"/>
      <c r="E70" s="37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6"/>
    </row>
    <row r="71" ht="15.6" customHeight="1">
      <c r="A71" s="32"/>
      <c r="B71" s="121"/>
      <c r="C71" t="s" s="89">
        <v>88</v>
      </c>
      <c r="D71" s="42"/>
      <c r="E71" s="123">
        <v>12.25</v>
      </c>
      <c r="F71" s="35"/>
      <c r="G71" s="35"/>
      <c r="H71" s="35"/>
      <c r="I71" s="35"/>
      <c r="J71" s="35"/>
      <c r="K71" s="37"/>
      <c r="L71" s="37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6"/>
    </row>
    <row r="72" ht="15.6" customHeight="1">
      <c r="A72" s="32"/>
      <c r="B72" s="121"/>
      <c r="C72" t="s" s="43">
        <v>48</v>
      </c>
      <c r="D72" s="35"/>
      <c r="E72" s="99">
        <v>12.5</v>
      </c>
      <c r="F72" s="35"/>
      <c r="G72" s="35"/>
      <c r="H72" s="35"/>
      <c r="I72" s="35"/>
      <c r="J72" s="35"/>
      <c r="K72" t="s" s="124">
        <v>89</v>
      </c>
      <c r="L72" s="125">
        <f>D37</f>
        <v>667.039775093713</v>
      </c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6"/>
    </row>
    <row r="73" ht="15.6" customHeight="1">
      <c r="A73" s="32"/>
      <c r="B73" s="121"/>
      <c r="C73" t="s" s="43">
        <v>49</v>
      </c>
      <c r="D73" s="35"/>
      <c r="E73" s="99">
        <v>3.5</v>
      </c>
      <c r="F73" s="35"/>
      <c r="G73" s="35"/>
      <c r="H73" s="35"/>
      <c r="I73" s="35"/>
      <c r="J73" s="35"/>
      <c r="K73" s="42"/>
      <c r="L73" s="42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6"/>
    </row>
    <row r="74" ht="15.6" customHeight="1">
      <c r="A74" s="32"/>
      <c r="B74" s="121"/>
      <c r="C74" t="s" s="43">
        <v>90</v>
      </c>
      <c r="D74" s="35"/>
      <c r="E74" s="126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6"/>
    </row>
    <row r="75" ht="15.6" customHeight="1">
      <c r="A75" s="32"/>
      <c r="B75" s="121"/>
      <c r="C75" t="s" s="43">
        <v>91</v>
      </c>
      <c r="D75" s="35"/>
      <c r="E75" s="99">
        <v>1.3</v>
      </c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6"/>
    </row>
    <row r="76" ht="15.6" customHeight="1">
      <c r="A76" s="32"/>
      <c r="B76" s="121"/>
      <c r="C76" t="s" s="43">
        <v>92</v>
      </c>
      <c r="D76" s="35"/>
      <c r="E76" s="127">
        <f>'ABACO PPV-DIST'!F6</f>
        <v>98.8491298669699</v>
      </c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6"/>
    </row>
    <row r="77" ht="15.6" customHeight="1">
      <c r="A77" s="32"/>
      <c r="B77" s="121"/>
      <c r="C77" t="s" s="43">
        <v>93</v>
      </c>
      <c r="D77" s="35"/>
      <c r="E77" s="127">
        <f>'ABACO PPV-DIST'!G6</f>
        <v>889.642168802729</v>
      </c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6"/>
    </row>
    <row r="78" ht="15.6" customHeight="1">
      <c r="A78" s="32"/>
      <c r="B78" s="121"/>
      <c r="C78" t="s" s="43">
        <v>79</v>
      </c>
      <c r="D78" s="35"/>
      <c r="E78" s="62">
        <f>K56</f>
        <v>944.59</v>
      </c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6"/>
    </row>
    <row r="79" ht="15.6" customHeight="1">
      <c r="A79" s="32"/>
      <c r="B79" s="121"/>
      <c r="C79" t="s" s="128">
        <v>94</v>
      </c>
      <c r="D79" s="37"/>
      <c r="E79" s="129">
        <f>K57</f>
        <v>1.91</v>
      </c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6"/>
    </row>
    <row r="80" ht="15.6" customHeight="1">
      <c r="A80" s="32"/>
      <c r="B80" s="121"/>
      <c r="C80" s="41"/>
      <c r="D80" s="42"/>
      <c r="E80" s="42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6"/>
    </row>
    <row r="81" ht="15.6" customHeight="1">
      <c r="A81" s="32"/>
      <c r="B81" s="121"/>
      <c r="C81" s="121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6"/>
    </row>
    <row r="82" ht="15.6" customHeight="1">
      <c r="A82" s="32"/>
      <c r="B82" s="121"/>
      <c r="C82" s="121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6"/>
    </row>
    <row r="83" ht="15.6" customHeight="1">
      <c r="A83" s="32"/>
      <c r="B83" s="121"/>
      <c r="C83" s="121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6"/>
    </row>
    <row r="84" ht="15.6" customHeight="1">
      <c r="A84" s="32"/>
      <c r="B84" s="121"/>
      <c r="C84" s="121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6"/>
    </row>
    <row r="85" ht="15.6" customHeight="1">
      <c r="A85" s="32"/>
      <c r="B85" s="121"/>
      <c r="C85" s="121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6"/>
    </row>
    <row r="86" ht="15.6" customHeight="1">
      <c r="A86" s="32"/>
      <c r="B86" s="121"/>
      <c r="C86" s="121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6"/>
    </row>
    <row r="87" ht="15.6" customHeight="1">
      <c r="A87" s="32"/>
      <c r="B87" s="121"/>
      <c r="C87" s="121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6"/>
    </row>
    <row r="88" ht="15.6" customHeight="1">
      <c r="A88" s="32"/>
      <c r="B88" s="121"/>
      <c r="C88" s="121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6"/>
    </row>
    <row r="89" ht="15.6" customHeight="1">
      <c r="A89" s="32"/>
      <c r="B89" s="121"/>
      <c r="C89" s="121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6"/>
    </row>
    <row r="90" ht="15.6" customHeight="1">
      <c r="A90" s="32"/>
      <c r="B90" s="121"/>
      <c r="C90" s="121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6"/>
    </row>
    <row r="91" ht="15.6" customHeight="1">
      <c r="A91" s="32"/>
      <c r="B91" s="121"/>
      <c r="C91" s="121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6"/>
    </row>
    <row r="92" ht="15.6" customHeight="1">
      <c r="A92" s="32"/>
      <c r="B92" s="121"/>
      <c r="C92" s="121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6"/>
    </row>
    <row r="93" ht="15.6" customHeight="1">
      <c r="A93" s="32"/>
      <c r="B93" s="121"/>
      <c r="C93" s="121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6"/>
    </row>
    <row r="94" ht="15.6" customHeight="1">
      <c r="A94" s="32"/>
      <c r="B94" s="121"/>
      <c r="C94" s="121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6"/>
    </row>
    <row r="95" ht="15.6" customHeight="1">
      <c r="A95" s="32"/>
      <c r="B95" s="121"/>
      <c r="C95" s="121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6"/>
    </row>
    <row r="96" ht="15.6" customHeight="1">
      <c r="A96" s="32"/>
      <c r="B96" s="121"/>
      <c r="C96" s="121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6"/>
    </row>
    <row r="97" ht="15.6" customHeight="1">
      <c r="A97" s="32"/>
      <c r="B97" s="121"/>
      <c r="C97" s="121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6"/>
    </row>
    <row r="98" ht="15.6" customHeight="1">
      <c r="A98" s="32"/>
      <c r="B98" s="121"/>
      <c r="C98" s="121"/>
      <c r="D98" s="35"/>
      <c r="E98" s="35"/>
      <c r="F98" s="35"/>
      <c r="G98" s="35"/>
      <c r="H98" s="130"/>
      <c r="I98" s="131"/>
      <c r="J98" s="131"/>
      <c r="K98" s="131"/>
      <c r="L98" s="130"/>
      <c r="M98" s="130"/>
      <c r="N98" s="130"/>
      <c r="O98" s="130"/>
      <c r="P98" s="130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6"/>
    </row>
    <row r="99" ht="15.6" customHeight="1">
      <c r="A99" s="32"/>
      <c r="B99" s="122"/>
      <c r="C99" s="122"/>
      <c r="D99" s="37"/>
      <c r="E99" s="37"/>
      <c r="F99" s="37"/>
      <c r="G99" s="35"/>
      <c r="H99" s="130"/>
      <c r="I99" s="131"/>
      <c r="J99" s="131"/>
      <c r="K99" s="131"/>
      <c r="L99" s="130"/>
      <c r="M99" s="130"/>
      <c r="N99" s="130"/>
      <c r="O99" s="130"/>
      <c r="P99" s="130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6"/>
    </row>
    <row r="100" ht="15.6" customHeight="1">
      <c r="A100" s="32"/>
      <c r="B100" s="38">
        <v>7</v>
      </c>
      <c r="C100" t="s" s="39">
        <v>95</v>
      </c>
      <c r="D100" s="40"/>
      <c r="E100" s="40"/>
      <c r="F100" s="40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6"/>
    </row>
    <row r="101" ht="15.6" customHeight="1">
      <c r="A101" s="32"/>
      <c r="B101" s="42"/>
      <c r="C101" s="42"/>
      <c r="D101" s="42"/>
      <c r="E101" s="42"/>
      <c r="F101" s="42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6"/>
    </row>
    <row r="102" ht="15.6" customHeight="1">
      <c r="A102" s="32"/>
      <c r="B102" s="35"/>
      <c r="C102" t="s" s="43">
        <v>96</v>
      </c>
      <c r="D102" s="35"/>
      <c r="E102" s="106">
        <v>1170</v>
      </c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6"/>
    </row>
    <row r="103" ht="15.6" customHeight="1">
      <c r="A103" s="32"/>
      <c r="B103" s="35"/>
      <c r="C103" t="s" s="43">
        <v>97</v>
      </c>
      <c r="D103" s="35"/>
      <c r="E103" s="106">
        <v>988.77</v>
      </c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6"/>
    </row>
    <row r="104" ht="15.6" customHeight="1">
      <c r="A104" s="32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6"/>
    </row>
    <row r="105" ht="15.6" customHeight="1">
      <c r="A105" s="32"/>
      <c r="B105" s="35"/>
      <c r="C105" t="s" s="43">
        <v>98</v>
      </c>
      <c r="D105" s="35"/>
      <c r="E105" s="132">
        <f>(E102-E103)/E102</f>
        <v>0.154897435897436</v>
      </c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6"/>
    </row>
    <row r="106" ht="15.6" customHeight="1">
      <c r="A106" s="3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6"/>
    </row>
    <row r="107" ht="15.6" customHeight="1">
      <c r="A107" s="3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6"/>
    </row>
    <row r="108" ht="15.6" customHeight="1">
      <c r="A108" s="3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6"/>
    </row>
    <row r="109" ht="15.6" customHeight="1">
      <c r="A109" s="3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6"/>
    </row>
    <row r="110" ht="15.6" customHeight="1">
      <c r="A110" s="32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6"/>
    </row>
    <row r="111" ht="15.6" customHeight="1">
      <c r="A111" s="32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6"/>
    </row>
    <row r="112" ht="15.6" customHeight="1">
      <c r="A112" s="32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6"/>
    </row>
    <row r="113" ht="15.6" customHeight="1">
      <c r="A113" s="32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6"/>
    </row>
    <row r="114" ht="15.6" customHeight="1">
      <c r="A114" s="32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6"/>
    </row>
    <row r="115" ht="15.6" customHeight="1">
      <c r="A115" s="32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6"/>
    </row>
    <row r="116" ht="15.6" customHeight="1">
      <c r="A116" s="32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6"/>
    </row>
    <row r="117" ht="15.6" customHeight="1">
      <c r="A117" s="32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6"/>
    </row>
    <row r="118" ht="15.6" customHeight="1">
      <c r="A118" s="32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6"/>
    </row>
    <row r="119" ht="15.6" customHeight="1">
      <c r="A119" s="32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6"/>
    </row>
    <row r="120" ht="15.6" customHeight="1">
      <c r="A120" s="32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6"/>
    </row>
    <row r="121" ht="15.6" customHeight="1">
      <c r="A121" s="32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6"/>
    </row>
    <row r="122" ht="15.6" customHeight="1">
      <c r="A122" s="32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6"/>
    </row>
    <row r="123" ht="15.6" customHeight="1">
      <c r="A123" s="32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6"/>
    </row>
    <row r="124" ht="15.6" customHeight="1">
      <c r="A124" s="32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6"/>
    </row>
    <row r="125" ht="15.6" customHeight="1">
      <c r="A125" s="32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6"/>
    </row>
    <row r="126" ht="15.6" customHeight="1">
      <c r="A126" s="32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6"/>
    </row>
    <row r="127" ht="15.6" customHeight="1">
      <c r="A127" s="133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134"/>
      <c r="AB127" s="134"/>
      <c r="AC127" s="134"/>
      <c r="AD127" s="134"/>
      <c r="AE127" s="134"/>
      <c r="AF127" s="134"/>
      <c r="AG127" s="134"/>
      <c r="AH127" s="134"/>
      <c r="AI127" s="134"/>
      <c r="AJ127" s="134"/>
      <c r="AK127" s="135"/>
    </row>
  </sheetData>
  <mergeCells count="17">
    <mergeCell ref="O98:O99"/>
    <mergeCell ref="P98:P99"/>
    <mergeCell ref="D55:G55"/>
    <mergeCell ref="D62:G62"/>
    <mergeCell ref="J54:L54"/>
    <mergeCell ref="K98:K99"/>
    <mergeCell ref="E44:G44"/>
    <mergeCell ref="H44:H45"/>
    <mergeCell ref="I44:I45"/>
    <mergeCell ref="K44:O44"/>
    <mergeCell ref="B2:C2"/>
    <mergeCell ref="E35:E37"/>
    <mergeCell ref="G11:G12"/>
    <mergeCell ref="H11:H12"/>
    <mergeCell ref="F11:F12"/>
    <mergeCell ref="D11:E11"/>
    <mergeCell ref="D44:D45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AB134"/>
  <sheetViews>
    <sheetView workbookViewId="0" showGridLines="0" defaultGridColor="1"/>
  </sheetViews>
  <sheetFormatPr defaultColWidth="10.8333" defaultRowHeight="15.6" customHeight="1" outlineLevelRow="0" outlineLevelCol="0"/>
  <cols>
    <col min="1" max="1" width="4" style="136" customWidth="1"/>
    <col min="2" max="2" width="5" style="136" customWidth="1"/>
    <col min="3" max="3" width="10.8516" style="136" customWidth="1"/>
    <col min="4" max="4" width="15" style="136" customWidth="1"/>
    <col min="5" max="6" width="14.1719" style="136" customWidth="1"/>
    <col min="7" max="7" width="14" style="136" customWidth="1"/>
    <col min="8" max="28" width="10.8516" style="136" customWidth="1"/>
    <col min="29" max="16384" width="10.8516" style="136" customWidth="1"/>
  </cols>
  <sheetData>
    <row r="1" ht="15.6" customHeight="1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1"/>
    </row>
    <row r="2" ht="18" customHeight="1">
      <c r="A2" s="32"/>
      <c r="B2" t="s" s="33">
        <v>99</v>
      </c>
      <c r="C2" s="34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6"/>
    </row>
    <row r="3" ht="15.6" customHeight="1">
      <c r="A3" s="32"/>
      <c r="B3" s="37"/>
      <c r="C3" s="37"/>
      <c r="D3" s="3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6"/>
    </row>
    <row r="4" ht="15.6" customHeight="1">
      <c r="A4" s="32"/>
      <c r="B4" s="38">
        <v>1</v>
      </c>
      <c r="C4" t="s" s="39">
        <v>11</v>
      </c>
      <c r="D4" s="40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6"/>
    </row>
    <row r="5" ht="15.6" customHeight="1">
      <c r="A5" s="32"/>
      <c r="B5" s="41"/>
      <c r="C5" s="41"/>
      <c r="D5" s="42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6"/>
    </row>
    <row r="6" ht="15.6" customHeight="1">
      <c r="A6" s="32"/>
      <c r="B6" s="35"/>
      <c r="C6" t="s" s="43">
        <v>12</v>
      </c>
      <c r="D6" t="s" s="43">
        <v>100</v>
      </c>
      <c r="E6" t="s" s="43">
        <v>101</v>
      </c>
      <c r="F6" t="s" s="43">
        <v>15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6"/>
    </row>
    <row r="7" ht="15.6" customHeight="1">
      <c r="A7" s="32"/>
      <c r="B7" s="35"/>
      <c r="C7" t="s" s="43">
        <v>16</v>
      </c>
      <c r="D7" s="44">
        <v>43375</v>
      </c>
      <c r="E7" s="35"/>
      <c r="F7" t="s" s="43">
        <v>102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6"/>
    </row>
    <row r="8" ht="15.6" customHeight="1">
      <c r="A8" s="32"/>
      <c r="B8" s="37"/>
      <c r="C8" s="37"/>
      <c r="D8" s="37"/>
      <c r="E8" s="37"/>
      <c r="F8" s="37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6"/>
    </row>
    <row r="9" ht="15.6" customHeight="1">
      <c r="A9" s="32"/>
      <c r="B9" s="38">
        <v>2</v>
      </c>
      <c r="C9" t="s" s="39">
        <v>18</v>
      </c>
      <c r="D9" s="40"/>
      <c r="E9" s="40"/>
      <c r="F9" s="40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6"/>
    </row>
    <row r="10" ht="15.6" customHeight="1">
      <c r="A10" s="32"/>
      <c r="B10" s="41"/>
      <c r="C10" s="41"/>
      <c r="D10" s="45"/>
      <c r="E10" s="45"/>
      <c r="F10" s="45"/>
      <c r="G10" s="37"/>
      <c r="H10" s="37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6"/>
    </row>
    <row r="11" ht="15.35" customHeight="1">
      <c r="A11" s="32"/>
      <c r="B11" s="35"/>
      <c r="C11" s="35"/>
      <c r="D11" t="s" s="46">
        <v>19</v>
      </c>
      <c r="E11" s="47"/>
      <c r="F11" t="s" s="46">
        <v>20</v>
      </c>
      <c r="G11" t="s" s="46">
        <v>21</v>
      </c>
      <c r="H11" t="s" s="46">
        <v>22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6"/>
    </row>
    <row r="12" ht="15.6" customHeight="1">
      <c r="A12" s="32"/>
      <c r="B12" s="35"/>
      <c r="C12" s="35"/>
      <c r="D12" t="s" s="48">
        <v>23</v>
      </c>
      <c r="E12" t="s" s="48">
        <v>24</v>
      </c>
      <c r="F12" s="49"/>
      <c r="G12" s="49"/>
      <c r="H12" s="49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6"/>
    </row>
    <row r="13" ht="15.35" customHeight="1">
      <c r="A13" s="32"/>
      <c r="B13" s="35"/>
      <c r="C13" s="37"/>
      <c r="D13" t="s" s="50">
        <v>25</v>
      </c>
      <c r="E13" t="s" s="50">
        <v>25</v>
      </c>
      <c r="F13" t="s" s="51">
        <v>25</v>
      </c>
      <c r="G13" t="s" s="51">
        <v>8</v>
      </c>
      <c r="H13" t="s" s="51">
        <v>26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6"/>
    </row>
    <row r="14" ht="15.6" customHeight="1">
      <c r="A14" s="32"/>
      <c r="B14" s="35"/>
      <c r="C14" t="s" s="52">
        <v>27</v>
      </c>
      <c r="D14" s="53">
        <v>0</v>
      </c>
      <c r="E14" s="53">
        <v>0.0005</v>
      </c>
      <c r="F14" s="54">
        <f>E14-D14</f>
        <v>0.0005</v>
      </c>
      <c r="G14" s="53">
        <v>2.05</v>
      </c>
      <c r="H14" s="55">
        <f>G14/F14</f>
        <v>4100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6"/>
    </row>
    <row r="15" ht="15.6" customHeight="1">
      <c r="A15" s="32"/>
      <c r="B15" s="35"/>
      <c r="C15" t="s" s="52">
        <v>28</v>
      </c>
      <c r="D15" s="53">
        <v>0.39429</v>
      </c>
      <c r="E15" s="53">
        <v>0.3948</v>
      </c>
      <c r="F15" s="54">
        <f>E15-D15</f>
        <v>0.00051</v>
      </c>
      <c r="G15" s="53">
        <v>2.05</v>
      </c>
      <c r="H15" s="55">
        <f>G15/F15</f>
        <v>4019.607843137250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6"/>
    </row>
    <row r="16" ht="15.6" customHeight="1">
      <c r="A16" s="32"/>
      <c r="B16" s="35"/>
      <c r="C16" t="s" s="52">
        <v>29</v>
      </c>
      <c r="D16" s="53">
        <v>0.58618</v>
      </c>
      <c r="E16" s="53">
        <v>0.58667</v>
      </c>
      <c r="F16" s="54">
        <f>E16-D16</f>
        <v>0.00049</v>
      </c>
      <c r="G16" s="53">
        <v>2.05</v>
      </c>
      <c r="H16" s="55">
        <f>G16/F16</f>
        <v>4183.673469387760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6"/>
    </row>
    <row r="17" ht="15.6" customHeight="1">
      <c r="A17" s="32"/>
      <c r="B17" s="35"/>
      <c r="C17" s="42"/>
      <c r="D17" s="42"/>
      <c r="E17" s="42"/>
      <c r="F17" s="42"/>
      <c r="G17" s="42"/>
      <c r="H17" s="4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6"/>
    </row>
    <row r="18" ht="15.6" customHeight="1">
      <c r="A18" s="32"/>
      <c r="B18" s="35"/>
      <c r="C18" s="35"/>
      <c r="D18" s="35"/>
      <c r="E18" s="35"/>
      <c r="F18" s="35"/>
      <c r="G18" s="37"/>
      <c r="H18" s="37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6"/>
    </row>
    <row r="19" ht="15.6" customHeight="1">
      <c r="A19" s="32"/>
      <c r="B19" s="35"/>
      <c r="C19" s="35"/>
      <c r="D19" s="35"/>
      <c r="E19" s="35"/>
      <c r="F19" s="56"/>
      <c r="G19" t="s" s="57">
        <v>30</v>
      </c>
      <c r="H19" s="58">
        <f>AVERAGE(H14:H16)</f>
        <v>4101.093770841670</v>
      </c>
      <c r="I19" s="59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6"/>
    </row>
    <row r="20" ht="15.6" customHeight="1">
      <c r="A20" s="32"/>
      <c r="B20" s="35"/>
      <c r="C20" s="35"/>
      <c r="D20" s="35"/>
      <c r="E20" s="35"/>
      <c r="F20" s="35"/>
      <c r="G20" s="42"/>
      <c r="H20" s="4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6"/>
    </row>
    <row r="21" ht="15.6" customHeight="1">
      <c r="A21" s="32"/>
      <c r="B21" s="37"/>
      <c r="C21" s="37"/>
      <c r="D21" s="37"/>
      <c r="E21" s="37"/>
      <c r="F21" s="37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6"/>
    </row>
    <row r="22" ht="15.6" customHeight="1">
      <c r="A22" s="32"/>
      <c r="B22" s="38">
        <v>3</v>
      </c>
      <c r="C22" t="s" s="39">
        <v>31</v>
      </c>
      <c r="D22" s="40"/>
      <c r="E22" s="40"/>
      <c r="F22" s="40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6"/>
    </row>
    <row r="23" ht="15.6" customHeight="1">
      <c r="A23" s="32"/>
      <c r="B23" s="42"/>
      <c r="C23" s="42"/>
      <c r="D23" s="42"/>
      <c r="E23" s="42"/>
      <c r="F23" s="42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6"/>
    </row>
    <row r="24" ht="15.6" customHeight="1">
      <c r="A24" s="32"/>
      <c r="B24" s="35"/>
      <c r="C24" s="37"/>
      <c r="D24" s="37"/>
      <c r="E24" s="37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6"/>
    </row>
    <row r="25" ht="15.6" customHeight="1">
      <c r="A25" s="32"/>
      <c r="B25" s="35"/>
      <c r="C25" t="s" s="52">
        <v>32</v>
      </c>
      <c r="D25" s="45"/>
      <c r="E25" s="55">
        <f>H19</f>
        <v>4101.093770841670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6"/>
    </row>
    <row r="26" ht="15.6" customHeight="1">
      <c r="A26" s="32"/>
      <c r="B26" s="35"/>
      <c r="C26" t="s" s="52">
        <v>33</v>
      </c>
      <c r="D26" s="45"/>
      <c r="E26" s="53">
        <v>17.42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6"/>
    </row>
    <row r="27" ht="15.6" customHeight="1">
      <c r="A27" s="32"/>
      <c r="B27" s="35"/>
      <c r="C27" t="s" s="52">
        <v>34</v>
      </c>
      <c r="D27" s="45"/>
      <c r="E27" s="53">
        <v>15.65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6"/>
    </row>
    <row r="28" ht="15.6" customHeight="1">
      <c r="A28" s="32"/>
      <c r="B28" s="35"/>
      <c r="C28" s="42"/>
      <c r="D28" s="42"/>
      <c r="E28" s="42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6"/>
    </row>
    <row r="29" ht="15.6" customHeight="1">
      <c r="A29" s="32"/>
      <c r="B29" s="35"/>
      <c r="C29" s="37"/>
      <c r="D29" s="3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6"/>
    </row>
    <row r="30" ht="17.4" customHeight="1">
      <c r="A30" s="32"/>
      <c r="B30" s="56"/>
      <c r="C30" t="s" s="60">
        <v>35</v>
      </c>
      <c r="D30" s="61">
        <f>E26*E25/E27</f>
        <v>4564.923545563060</v>
      </c>
      <c r="E30" s="59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6"/>
    </row>
    <row r="31" ht="15.6" customHeight="1">
      <c r="A31" s="32"/>
      <c r="B31" s="35"/>
      <c r="C31" s="42"/>
      <c r="D31" s="4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6"/>
    </row>
    <row r="32" ht="15.6" customHeight="1">
      <c r="A32" s="32"/>
      <c r="B32" s="37"/>
      <c r="C32" s="37"/>
      <c r="D32" s="37"/>
      <c r="E32" s="37"/>
      <c r="F32" s="37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6"/>
    </row>
    <row r="33" ht="15.6" customHeight="1">
      <c r="A33" s="32"/>
      <c r="B33" s="38">
        <v>4</v>
      </c>
      <c r="C33" t="s" s="39">
        <v>36</v>
      </c>
      <c r="D33" s="40"/>
      <c r="E33" s="40"/>
      <c r="F33" s="40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6"/>
    </row>
    <row r="34" ht="15.6" customHeight="1">
      <c r="A34" s="32"/>
      <c r="B34" s="42"/>
      <c r="C34" s="42"/>
      <c r="D34" s="42"/>
      <c r="E34" s="42"/>
      <c r="F34" s="42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6"/>
    </row>
    <row r="35" ht="15.6" customHeight="1">
      <c r="A35" s="32"/>
      <c r="B35" s="35"/>
      <c r="C35" t="s" s="43">
        <v>37</v>
      </c>
      <c r="D35" s="62">
        <f>4*D30</f>
        <v>18259.6941822522</v>
      </c>
      <c r="E35" t="s" s="63">
        <v>38</v>
      </c>
      <c r="F35" t="s" s="43">
        <v>39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6"/>
    </row>
    <row r="36" ht="15.6" customHeight="1">
      <c r="A36" s="32"/>
      <c r="B36" s="35"/>
      <c r="C36" t="s" s="43">
        <v>40</v>
      </c>
      <c r="D36" s="62">
        <f>1*D30</f>
        <v>4564.923545563060</v>
      </c>
      <c r="E36" s="64"/>
      <c r="F36" t="s" s="43">
        <v>41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6"/>
    </row>
    <row r="37" ht="15.6" customHeight="1">
      <c r="A37" s="32"/>
      <c r="B37" s="35"/>
      <c r="C37" t="s" s="43">
        <v>42</v>
      </c>
      <c r="D37" s="62">
        <f>0.25*D30</f>
        <v>1141.230886390770</v>
      </c>
      <c r="E37" s="64"/>
      <c r="F37" t="s" s="43">
        <v>43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6"/>
    </row>
    <row r="38" ht="15.6" customHeight="1">
      <c r="A38" s="32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6"/>
    </row>
    <row r="39" ht="15.6" customHeight="1">
      <c r="A39" s="32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6"/>
    </row>
    <row r="40" ht="15.6" customHeight="1">
      <c r="A40" s="32"/>
      <c r="B40" s="37"/>
      <c r="C40" s="37"/>
      <c r="D40" s="37"/>
      <c r="E40" s="37"/>
      <c r="F40" s="37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6"/>
    </row>
    <row r="41" ht="15.6" customHeight="1">
      <c r="A41" s="32"/>
      <c r="B41" s="38">
        <v>5</v>
      </c>
      <c r="C41" t="s" s="39">
        <v>44</v>
      </c>
      <c r="D41" s="40"/>
      <c r="E41" s="40"/>
      <c r="F41" s="40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6"/>
    </row>
    <row r="42" ht="15.6" customHeight="1">
      <c r="A42" s="32"/>
      <c r="B42" s="41"/>
      <c r="C42" t="s" s="65">
        <v>45</v>
      </c>
      <c r="D42" s="42"/>
      <c r="E42" s="42"/>
      <c r="F42" s="42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6"/>
    </row>
    <row r="43" ht="16.2" customHeight="1">
      <c r="A43" s="32"/>
      <c r="B43" s="35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6"/>
    </row>
    <row r="44" ht="15.6" customHeight="1">
      <c r="A44" s="32"/>
      <c r="B44" s="35"/>
      <c r="C44" s="67"/>
      <c r="D44" t="s" s="68">
        <v>46</v>
      </c>
      <c r="E44" t="s" s="69">
        <v>47</v>
      </c>
      <c r="F44" s="67"/>
      <c r="G44" s="67"/>
      <c r="H44" t="s" s="68">
        <v>48</v>
      </c>
      <c r="I44" t="s" s="68">
        <v>49</v>
      </c>
      <c r="J44" t="s" s="69">
        <v>50</v>
      </c>
      <c r="K44" t="s" s="68">
        <v>51</v>
      </c>
      <c r="L44" s="70"/>
      <c r="M44" s="70"/>
      <c r="N44" s="70"/>
      <c r="O44" s="70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6"/>
    </row>
    <row r="45" ht="15.6" customHeight="1">
      <c r="A45" s="32"/>
      <c r="B45" s="35"/>
      <c r="C45" t="s" s="71">
        <v>52</v>
      </c>
      <c r="D45" s="72"/>
      <c r="E45" t="s" s="71">
        <v>53</v>
      </c>
      <c r="F45" t="s" s="71">
        <v>54</v>
      </c>
      <c r="G45" t="s" s="71">
        <v>55</v>
      </c>
      <c r="H45" s="72"/>
      <c r="I45" s="72"/>
      <c r="J45" t="s" s="71">
        <v>56</v>
      </c>
      <c r="K45" t="s" s="71">
        <v>57</v>
      </c>
      <c r="L45" t="s" s="71">
        <v>58</v>
      </c>
      <c r="M45" t="s" s="71">
        <v>59</v>
      </c>
      <c r="N45" t="s" s="71">
        <v>60</v>
      </c>
      <c r="O45" t="s" s="71">
        <v>61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6"/>
    </row>
    <row r="46" ht="15.6" customHeight="1">
      <c r="A46" s="32"/>
      <c r="B46" s="35"/>
      <c r="C46" s="73"/>
      <c r="D46" t="s" s="74">
        <v>62</v>
      </c>
      <c r="E46" t="s" s="74">
        <v>63</v>
      </c>
      <c r="F46" t="s" s="74">
        <v>63</v>
      </c>
      <c r="G46" t="s" s="74">
        <v>63</v>
      </c>
      <c r="H46" t="s" s="74">
        <v>63</v>
      </c>
      <c r="I46" t="s" s="74">
        <v>63</v>
      </c>
      <c r="J46" t="s" s="74">
        <v>64</v>
      </c>
      <c r="K46" t="s" s="71">
        <v>63</v>
      </c>
      <c r="L46" t="s" s="71">
        <v>63</v>
      </c>
      <c r="M46" t="s" s="71">
        <v>65</v>
      </c>
      <c r="N46" t="s" s="71">
        <v>63</v>
      </c>
      <c r="O46" t="s" s="71">
        <v>63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6"/>
    </row>
    <row r="47" ht="15.6" customHeight="1">
      <c r="A47" s="32"/>
      <c r="B47" s="35"/>
      <c r="C47" s="137"/>
      <c r="D47" s="137"/>
      <c r="E47" s="138">
        <v>487763.2</v>
      </c>
      <c r="F47" s="138">
        <v>8318950</v>
      </c>
      <c r="G47" s="75">
        <v>509</v>
      </c>
      <c r="H47" s="77">
        <v>13</v>
      </c>
      <c r="I47" s="77">
        <v>11</v>
      </c>
      <c r="J47" s="77">
        <v>25</v>
      </c>
      <c r="K47" s="78">
        <f>SQRT((E47-$E$51)^2+(F47-$F$51)^2)</f>
        <v>5.0273099168442</v>
      </c>
      <c r="L47" s="79">
        <f>G47-$G$53</f>
        <v>6.1</v>
      </c>
      <c r="M47" s="80">
        <f>J47/N47</f>
        <v>12.5</v>
      </c>
      <c r="N47" s="81">
        <f>H47-I47</f>
        <v>2</v>
      </c>
      <c r="O47" s="82">
        <f>I47</f>
        <v>11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6"/>
    </row>
    <row r="48" ht="15.6" customHeight="1">
      <c r="A48" s="32"/>
      <c r="B48" s="35"/>
      <c r="C48" s="137"/>
      <c r="D48" s="137"/>
      <c r="E48" s="139">
        <v>487760.4</v>
      </c>
      <c r="F48" s="139">
        <v>8318946</v>
      </c>
      <c r="G48" s="75">
        <v>509</v>
      </c>
      <c r="H48" s="77">
        <v>13</v>
      </c>
      <c r="I48" s="77">
        <v>9</v>
      </c>
      <c r="J48" s="77">
        <v>50</v>
      </c>
      <c r="K48" s="78">
        <f>SQRT((E48-$E$51)^2+(F48-$F$51)^2)</f>
        <v>9.89752721643138</v>
      </c>
      <c r="L48" s="79">
        <f>G48-$G$53</f>
        <v>6.1</v>
      </c>
      <c r="M48" s="80">
        <f>J48/N48</f>
        <v>12.5</v>
      </c>
      <c r="N48" s="81">
        <f>H48-I48</f>
        <v>4</v>
      </c>
      <c r="O48" s="82">
        <f>I48</f>
        <v>9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6"/>
    </row>
    <row r="49" ht="16.2" customHeight="1">
      <c r="A49" s="32"/>
      <c r="B49" s="35"/>
      <c r="C49" s="140"/>
      <c r="D49" s="140"/>
      <c r="E49" s="139">
        <v>487758.2</v>
      </c>
      <c r="F49" s="139">
        <v>8318941</v>
      </c>
      <c r="G49" s="83">
        <v>509</v>
      </c>
      <c r="H49" s="85">
        <v>13</v>
      </c>
      <c r="I49" s="85">
        <v>5</v>
      </c>
      <c r="J49" s="85">
        <v>100</v>
      </c>
      <c r="K49" s="78">
        <f>SQRT((E49-$E$51)^2+(F49-$F$51)^2)</f>
        <v>15.3229189451619</v>
      </c>
      <c r="L49" s="79">
        <f>G49-$G$53</f>
        <v>6.1</v>
      </c>
      <c r="M49" s="80">
        <f>J49/N49</f>
        <v>12.5</v>
      </c>
      <c r="N49" s="81">
        <f>H49-I49</f>
        <v>8</v>
      </c>
      <c r="O49" s="82">
        <f>I49</f>
        <v>5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6"/>
    </row>
    <row r="50" ht="15.6" customHeight="1">
      <c r="A50" s="32"/>
      <c r="B50" s="35"/>
      <c r="C50" s="86"/>
      <c r="D50" s="86"/>
      <c r="E50" s="37"/>
      <c r="F50" s="37"/>
      <c r="G50" s="86"/>
      <c r="H50" s="87"/>
      <c r="I50" s="87"/>
      <c r="J50" s="87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6"/>
    </row>
    <row r="51" ht="15.6" customHeight="1">
      <c r="A51" s="32"/>
      <c r="B51" s="35"/>
      <c r="C51" t="s" s="52">
        <v>66</v>
      </c>
      <c r="D51" s="45"/>
      <c r="E51" s="88">
        <v>487765.657</v>
      </c>
      <c r="F51" s="88">
        <v>8318954.386</v>
      </c>
      <c r="G51" s="88">
        <v>509</v>
      </c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6"/>
    </row>
    <row r="52" ht="15.6" customHeight="1">
      <c r="A52" s="32"/>
      <c r="B52" s="35"/>
      <c r="C52" t="s" s="89">
        <v>67</v>
      </c>
      <c r="D52" s="42"/>
      <c r="E52" s="90"/>
      <c r="F52" s="90"/>
      <c r="G52" s="88">
        <v>6.1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6"/>
    </row>
    <row r="53" ht="15.6" customHeight="1">
      <c r="A53" s="32"/>
      <c r="B53" s="35"/>
      <c r="C53" t="s" s="43">
        <v>68</v>
      </c>
      <c r="D53" s="35"/>
      <c r="E53" s="91">
        <f>E51</f>
        <v>487765.657</v>
      </c>
      <c r="F53" s="91">
        <f>F51</f>
        <v>8318954.386</v>
      </c>
      <c r="G53" s="90">
        <f>G51-G52</f>
        <v>502.9</v>
      </c>
      <c r="H53" s="35"/>
      <c r="I53" s="35"/>
      <c r="J53" s="37"/>
      <c r="K53" s="37"/>
      <c r="L53" s="37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6"/>
    </row>
    <row r="54" ht="16.2" customHeight="1">
      <c r="A54" s="32"/>
      <c r="B54" s="35"/>
      <c r="C54" s="66"/>
      <c r="D54" s="66"/>
      <c r="E54" s="66"/>
      <c r="F54" s="66"/>
      <c r="G54" s="66"/>
      <c r="H54" s="66"/>
      <c r="I54" s="35"/>
      <c r="J54" t="s" s="92">
        <v>69</v>
      </c>
      <c r="K54" s="93"/>
      <c r="L54" s="93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6"/>
    </row>
    <row r="55" ht="15.6" customHeight="1">
      <c r="A55" s="32"/>
      <c r="B55" s="35"/>
      <c r="C55" s="94"/>
      <c r="D55" t="s" s="68">
        <v>70</v>
      </c>
      <c r="E55" s="70"/>
      <c r="F55" s="70"/>
      <c r="G55" s="70"/>
      <c r="H55" s="70"/>
      <c r="I55" s="95"/>
      <c r="J55" t="s" s="96">
        <v>71</v>
      </c>
      <c r="K55" t="s" s="96">
        <v>72</v>
      </c>
      <c r="L55" t="s" s="97">
        <v>73</v>
      </c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6"/>
    </row>
    <row r="56" ht="15.6" customHeight="1">
      <c r="A56" s="32"/>
      <c r="B56" s="35"/>
      <c r="C56" t="s" s="48">
        <v>52</v>
      </c>
      <c r="D56" t="s" s="98">
        <v>74</v>
      </c>
      <c r="E56" t="s" s="98">
        <v>75</v>
      </c>
      <c r="F56" t="s" s="98">
        <v>76</v>
      </c>
      <c r="G56" t="s" s="98">
        <v>77</v>
      </c>
      <c r="H56" t="s" s="98">
        <v>78</v>
      </c>
      <c r="I56" s="95"/>
      <c r="J56" t="s" s="48">
        <v>79</v>
      </c>
      <c r="K56" s="99">
        <v>754</v>
      </c>
      <c r="L56" s="100">
        <f>K56*L58/K58</f>
        <v>6032</v>
      </c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6"/>
    </row>
    <row r="57" ht="15.6" customHeight="1">
      <c r="A57" s="32"/>
      <c r="B57" s="35"/>
      <c r="C57" s="101"/>
      <c r="D57" t="s" s="102">
        <v>80</v>
      </c>
      <c r="E57" t="s" s="102">
        <v>80</v>
      </c>
      <c r="F57" t="s" s="102">
        <v>80</v>
      </c>
      <c r="G57" t="s" s="98">
        <v>80</v>
      </c>
      <c r="H57" t="s" s="98">
        <v>81</v>
      </c>
      <c r="I57" s="95"/>
      <c r="J57" t="s" s="48">
        <v>82</v>
      </c>
      <c r="K57" s="99">
        <v>1.05</v>
      </c>
      <c r="L57" s="35"/>
      <c r="M57" s="35"/>
      <c r="N57" s="103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6"/>
    </row>
    <row r="58" ht="15.6" customHeight="1">
      <c r="A58" s="32"/>
      <c r="B58" s="35"/>
      <c r="C58" s="137"/>
      <c r="D58" s="137"/>
      <c r="E58" s="137"/>
      <c r="F58" s="137"/>
      <c r="G58" s="91">
        <v>329.36</v>
      </c>
      <c r="H58" s="103">
        <f>(M47/K47)*((ATAN((N47+O47-L47)/K47))+ATAN((L47-O47)/K47))</f>
        <v>0.419112496649207</v>
      </c>
      <c r="I58" s="35"/>
      <c r="J58" t="s" s="104">
        <v>83</v>
      </c>
      <c r="K58" s="105">
        <v>0.1</v>
      </c>
      <c r="L58" s="106">
        <f>L60/100</f>
        <v>0.8</v>
      </c>
      <c r="M58" s="35"/>
      <c r="N58" s="103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6"/>
    </row>
    <row r="59" ht="15.6" customHeight="1">
      <c r="A59" s="32"/>
      <c r="B59" s="35"/>
      <c r="C59" s="137"/>
      <c r="D59" s="137"/>
      <c r="E59" s="137"/>
      <c r="F59" s="137"/>
      <c r="G59" s="91">
        <v>229.79</v>
      </c>
      <c r="H59" s="103">
        <f>(M48/K48)*((ATAN((N48+O48-L48)/K48))+ATAN((L48-O48)/K48))</f>
        <v>0.408917473719911</v>
      </c>
      <c r="I59" s="35"/>
      <c r="J59" s="35"/>
      <c r="K59" s="35"/>
      <c r="L59" s="35"/>
      <c r="M59" s="35"/>
      <c r="N59" s="103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6"/>
    </row>
    <row r="60" ht="16.2" customHeight="1">
      <c r="A60" s="32"/>
      <c r="B60" s="35"/>
      <c r="C60" s="140"/>
      <c r="D60" s="140"/>
      <c r="E60" s="140"/>
      <c r="F60" s="140"/>
      <c r="G60" s="107">
        <v>341.77</v>
      </c>
      <c r="H60" s="108">
        <f>(M49/K49)*((ATAN((N49+O49-L49)/K49))+ATAN((L49-O49)/K49))</f>
        <v>0.40362184802282</v>
      </c>
      <c r="I60" s="35"/>
      <c r="J60" t="s" s="109">
        <v>84</v>
      </c>
      <c r="K60" s="66"/>
      <c r="L60" s="110">
        <v>80</v>
      </c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6"/>
    </row>
    <row r="61" ht="16.2" customHeight="1">
      <c r="A61" s="32"/>
      <c r="B61" s="35"/>
      <c r="C61" s="111"/>
      <c r="D61" s="111"/>
      <c r="E61" s="111"/>
      <c r="F61" s="111"/>
      <c r="G61" s="111"/>
      <c r="H61" s="111"/>
      <c r="I61" s="35"/>
      <c r="J61" s="87"/>
      <c r="K61" s="87"/>
      <c r="L61" s="87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6"/>
    </row>
    <row r="62" ht="15.6" customHeight="1">
      <c r="A62" s="32"/>
      <c r="B62" s="35"/>
      <c r="C62" t="s" s="112">
        <v>52</v>
      </c>
      <c r="D62" t="s" s="113">
        <v>85</v>
      </c>
      <c r="E62" s="114"/>
      <c r="F62" s="114"/>
      <c r="G62" s="114"/>
      <c r="H62" s="87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6"/>
    </row>
    <row r="63" ht="15.6" customHeight="1">
      <c r="A63" s="32"/>
      <c r="B63" s="35"/>
      <c r="C63" s="106">
        <v>5</v>
      </c>
      <c r="D63" s="115">
        <f>$K$56*H58^$K$57</f>
        <v>302.564859482563</v>
      </c>
      <c r="E63" s="116">
        <f>IF(D63&gt;N57,1,0)</f>
        <v>1</v>
      </c>
      <c r="F63" s="115">
        <f>$L$56*H58^$K$57</f>
        <v>2420.5188758605</v>
      </c>
      <c r="G63" s="82">
        <f>IF(F63&gt;N57,1,0)</f>
        <v>1</v>
      </c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6"/>
    </row>
    <row r="64" ht="15.6" customHeight="1">
      <c r="A64" s="32"/>
      <c r="B64" s="35"/>
      <c r="C64" s="106">
        <v>6</v>
      </c>
      <c r="D64" s="115">
        <f>$K$56*H59^$K$57</f>
        <v>294.841626545334</v>
      </c>
      <c r="E64" s="116">
        <f>IF(D64&gt;N58,1,0)</f>
        <v>1</v>
      </c>
      <c r="F64" s="115">
        <f>$L$56*H59^$K$57</f>
        <v>2358.733012362680</v>
      </c>
      <c r="G64" s="82">
        <f>IF(F64&gt;N58,1,0)</f>
        <v>1</v>
      </c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6"/>
    </row>
    <row r="65" ht="16.2" customHeight="1">
      <c r="A65" s="32"/>
      <c r="B65" s="35"/>
      <c r="C65" s="117">
        <v>7</v>
      </c>
      <c r="D65" s="118">
        <f>$K$56*H60^$K$57</f>
        <v>290.833711573277</v>
      </c>
      <c r="E65" s="119">
        <f>IF(D65&gt;N59,1,0)</f>
        <v>1</v>
      </c>
      <c r="F65" s="118">
        <f>$L$56*H60^$K$57</f>
        <v>2326.669692586220</v>
      </c>
      <c r="G65" s="120">
        <f>IF(F65&gt;N59,1,0)</f>
        <v>1</v>
      </c>
      <c r="H65" s="66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6"/>
    </row>
    <row r="66" ht="15.6" customHeight="1">
      <c r="A66" s="32"/>
      <c r="B66" s="37"/>
      <c r="C66" s="86"/>
      <c r="D66" s="86"/>
      <c r="E66" s="86"/>
      <c r="F66" s="86"/>
      <c r="G66" s="87"/>
      <c r="H66" s="87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6"/>
    </row>
    <row r="67" ht="15.6" customHeight="1">
      <c r="A67" s="32"/>
      <c r="B67" s="38">
        <v>6</v>
      </c>
      <c r="C67" t="s" s="39">
        <v>86</v>
      </c>
      <c r="D67" s="40"/>
      <c r="E67" s="40"/>
      <c r="F67" s="40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6"/>
    </row>
    <row r="68" ht="15.6" customHeight="1">
      <c r="A68" s="32"/>
      <c r="B68" s="41"/>
      <c r="C68" t="s" s="65">
        <v>87</v>
      </c>
      <c r="D68" s="42"/>
      <c r="E68" s="42"/>
      <c r="F68" s="42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6"/>
    </row>
    <row r="69" ht="15.6" customHeight="1">
      <c r="A69" s="32"/>
      <c r="B69" s="121"/>
      <c r="C69" s="121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6"/>
    </row>
    <row r="70" ht="15.6" customHeight="1">
      <c r="A70" s="32"/>
      <c r="B70" s="121"/>
      <c r="C70" s="122"/>
      <c r="D70" s="37"/>
      <c r="E70" s="37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6"/>
    </row>
    <row r="71" ht="15.6" customHeight="1">
      <c r="A71" s="32"/>
      <c r="B71" s="121"/>
      <c r="C71" t="s" s="89">
        <v>88</v>
      </c>
      <c r="D71" s="42"/>
      <c r="E71" s="123">
        <v>12.25</v>
      </c>
      <c r="F71" s="35"/>
      <c r="G71" s="35"/>
      <c r="H71" s="35"/>
      <c r="I71" s="35"/>
      <c r="J71" s="35"/>
      <c r="K71" s="37"/>
      <c r="L71" s="37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6"/>
    </row>
    <row r="72" ht="15.6" customHeight="1">
      <c r="A72" s="32"/>
      <c r="B72" s="121"/>
      <c r="C72" t="s" s="43">
        <v>48</v>
      </c>
      <c r="D72" s="35"/>
      <c r="E72" s="99">
        <v>12.5</v>
      </c>
      <c r="F72" s="35"/>
      <c r="G72" s="35"/>
      <c r="H72" s="35"/>
      <c r="I72" s="35"/>
      <c r="J72" s="35"/>
      <c r="K72" t="s" s="124">
        <v>89</v>
      </c>
      <c r="L72" s="125">
        <f>D37</f>
        <v>1141.230886390770</v>
      </c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6"/>
    </row>
    <row r="73" ht="15.6" customHeight="1">
      <c r="A73" s="32"/>
      <c r="B73" s="121"/>
      <c r="C73" t="s" s="43">
        <v>49</v>
      </c>
      <c r="D73" s="35"/>
      <c r="E73" s="99">
        <v>3.5</v>
      </c>
      <c r="F73" s="35"/>
      <c r="G73" s="35"/>
      <c r="H73" s="35"/>
      <c r="I73" s="35"/>
      <c r="J73" s="35"/>
      <c r="K73" s="42"/>
      <c r="L73" s="42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6"/>
    </row>
    <row r="74" ht="15.6" customHeight="1">
      <c r="A74" s="32"/>
      <c r="B74" s="121"/>
      <c r="C74" t="s" s="43">
        <v>90</v>
      </c>
      <c r="D74" s="35"/>
      <c r="E74" s="126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6"/>
    </row>
    <row r="75" ht="15.6" customHeight="1">
      <c r="A75" s="32"/>
      <c r="B75" s="121"/>
      <c r="C75" t="s" s="43">
        <v>91</v>
      </c>
      <c r="D75" s="35"/>
      <c r="E75" s="99">
        <v>1.3</v>
      </c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6"/>
    </row>
    <row r="76" ht="15.6" customHeight="1">
      <c r="A76" s="32"/>
      <c r="B76" s="121"/>
      <c r="C76" t="s" s="43">
        <v>92</v>
      </c>
      <c r="D76" s="35"/>
      <c r="E76" s="127">
        <f>'ABACO PPV-DIST'!F6</f>
        <v>98.8491298669699</v>
      </c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6"/>
    </row>
    <row r="77" ht="15.6" customHeight="1">
      <c r="A77" s="32"/>
      <c r="B77" s="121"/>
      <c r="C77" t="s" s="43">
        <v>93</v>
      </c>
      <c r="D77" s="35"/>
      <c r="E77" s="127">
        <f>'ABACO PPV-DIST'!G6</f>
        <v>889.642168802729</v>
      </c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6"/>
    </row>
    <row r="78" ht="15.6" customHeight="1">
      <c r="A78" s="32"/>
      <c r="B78" s="121"/>
      <c r="C78" t="s" s="43">
        <v>79</v>
      </c>
      <c r="D78" s="35"/>
      <c r="E78" s="62">
        <f>K56</f>
        <v>754</v>
      </c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6"/>
    </row>
    <row r="79" ht="15.6" customHeight="1">
      <c r="A79" s="32"/>
      <c r="B79" s="121"/>
      <c r="C79" t="s" s="128">
        <v>94</v>
      </c>
      <c r="D79" s="37"/>
      <c r="E79" s="129">
        <f>K57</f>
        <v>1.05</v>
      </c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6"/>
    </row>
    <row r="80" ht="15.6" customHeight="1">
      <c r="A80" s="32"/>
      <c r="B80" s="121"/>
      <c r="C80" s="41"/>
      <c r="D80" s="42"/>
      <c r="E80" s="42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6"/>
    </row>
    <row r="81" ht="15.6" customHeight="1">
      <c r="A81" s="32"/>
      <c r="B81" s="121"/>
      <c r="C81" s="121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6"/>
    </row>
    <row r="82" ht="15.6" customHeight="1">
      <c r="A82" s="32"/>
      <c r="B82" s="121"/>
      <c r="C82" s="121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6"/>
    </row>
    <row r="83" ht="15.6" customHeight="1">
      <c r="A83" s="32"/>
      <c r="B83" s="121"/>
      <c r="C83" s="121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6"/>
    </row>
    <row r="84" ht="15.6" customHeight="1">
      <c r="A84" s="32"/>
      <c r="B84" s="121"/>
      <c r="C84" s="121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6"/>
    </row>
    <row r="85" ht="15.6" customHeight="1">
      <c r="A85" s="32"/>
      <c r="B85" s="121"/>
      <c r="C85" s="121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6"/>
    </row>
    <row r="86" ht="15.6" customHeight="1">
      <c r="A86" s="32"/>
      <c r="B86" s="121"/>
      <c r="C86" s="121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6"/>
    </row>
    <row r="87" ht="15.6" customHeight="1">
      <c r="A87" s="32"/>
      <c r="B87" s="121"/>
      <c r="C87" s="121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6"/>
    </row>
    <row r="88" ht="15.6" customHeight="1">
      <c r="A88" s="32"/>
      <c r="B88" s="121"/>
      <c r="C88" s="121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6"/>
    </row>
    <row r="89" ht="15.6" customHeight="1">
      <c r="A89" s="32"/>
      <c r="B89" s="121"/>
      <c r="C89" s="121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6"/>
    </row>
    <row r="90" ht="15.6" customHeight="1">
      <c r="A90" s="32"/>
      <c r="B90" s="121"/>
      <c r="C90" s="121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6"/>
    </row>
    <row r="91" ht="15.6" customHeight="1">
      <c r="A91" s="32"/>
      <c r="B91" s="121"/>
      <c r="C91" s="121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6"/>
    </row>
    <row r="92" ht="15.6" customHeight="1">
      <c r="A92" s="32"/>
      <c r="B92" s="121"/>
      <c r="C92" s="121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</row>
    <row r="93" ht="15.6" customHeight="1">
      <c r="A93" s="32"/>
      <c r="B93" s="121"/>
      <c r="C93" s="121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6"/>
    </row>
    <row r="94" ht="15.6" customHeight="1">
      <c r="A94" s="32"/>
      <c r="B94" s="121"/>
      <c r="C94" s="121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6"/>
    </row>
    <row r="95" ht="15.6" customHeight="1">
      <c r="A95" s="32"/>
      <c r="B95" s="121"/>
      <c r="C95" s="121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6"/>
    </row>
    <row r="96" ht="15.6" customHeight="1">
      <c r="A96" s="32"/>
      <c r="B96" s="121"/>
      <c r="C96" s="121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6"/>
    </row>
    <row r="97" ht="15.6" customHeight="1">
      <c r="A97" s="32"/>
      <c r="B97" s="121"/>
      <c r="C97" s="121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6"/>
    </row>
    <row r="98" ht="15.6" customHeight="1">
      <c r="A98" s="32"/>
      <c r="B98" s="121"/>
      <c r="C98" s="121"/>
      <c r="D98" s="35"/>
      <c r="E98" s="35"/>
      <c r="F98" s="35"/>
      <c r="G98" s="35"/>
      <c r="H98" s="130"/>
      <c r="I98" s="131"/>
      <c r="J98" s="131"/>
      <c r="K98" s="131"/>
      <c r="L98" s="130"/>
      <c r="M98" s="130"/>
      <c r="N98" s="130"/>
      <c r="O98" s="130"/>
      <c r="P98" s="130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6"/>
    </row>
    <row r="99" ht="15.6" customHeight="1">
      <c r="A99" s="32"/>
      <c r="B99" s="122"/>
      <c r="C99" s="122"/>
      <c r="D99" s="37"/>
      <c r="E99" s="37"/>
      <c r="F99" s="37"/>
      <c r="G99" s="35"/>
      <c r="H99" s="130"/>
      <c r="I99" s="131"/>
      <c r="J99" s="131"/>
      <c r="K99" s="131"/>
      <c r="L99" s="130"/>
      <c r="M99" s="130"/>
      <c r="N99" s="130"/>
      <c r="O99" s="130"/>
      <c r="P99" s="130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</row>
    <row r="100" ht="15.6" customHeight="1">
      <c r="A100" s="32"/>
      <c r="B100" s="38">
        <v>7</v>
      </c>
      <c r="C100" t="s" s="39">
        <v>95</v>
      </c>
      <c r="D100" s="40"/>
      <c r="E100" s="40"/>
      <c r="F100" s="40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6"/>
    </row>
    <row r="101" ht="15.6" customHeight="1">
      <c r="A101" s="32"/>
      <c r="B101" s="42"/>
      <c r="C101" s="42"/>
      <c r="D101" s="42"/>
      <c r="E101" s="42"/>
      <c r="F101" s="42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6"/>
    </row>
    <row r="102" ht="15.6" customHeight="1">
      <c r="A102" s="32"/>
      <c r="B102" s="35"/>
      <c r="C102" t="s" s="43">
        <v>96</v>
      </c>
      <c r="D102" s="35"/>
      <c r="E102" s="106">
        <v>2071.29</v>
      </c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6"/>
    </row>
    <row r="103" ht="15.6" customHeight="1">
      <c r="A103" s="32"/>
      <c r="B103" s="35"/>
      <c r="C103" t="s" s="43">
        <v>97</v>
      </c>
      <c r="D103" s="35"/>
      <c r="E103" s="106">
        <v>668.76</v>
      </c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6"/>
    </row>
    <row r="104" ht="15.6" customHeight="1">
      <c r="A104" s="32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6"/>
    </row>
    <row r="105" ht="15.6" customHeight="1">
      <c r="A105" s="32"/>
      <c r="B105" s="35"/>
      <c r="C105" t="s" s="43">
        <v>98</v>
      </c>
      <c r="D105" s="35"/>
      <c r="E105" s="132">
        <f>(E102-E103)/E102</f>
        <v>0.677128745854033</v>
      </c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6"/>
    </row>
    <row r="106" ht="15.6" customHeight="1">
      <c r="A106" s="3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6"/>
    </row>
    <row r="107" ht="15.6" customHeight="1">
      <c r="A107" s="3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</row>
    <row r="108" ht="15.6" customHeight="1">
      <c r="A108" s="3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6"/>
    </row>
    <row r="109" ht="15.6" customHeight="1">
      <c r="A109" s="3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6"/>
    </row>
    <row r="110" ht="15.6" customHeight="1">
      <c r="A110" s="32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6"/>
    </row>
    <row r="111" ht="15.6" customHeight="1">
      <c r="A111" s="32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6"/>
    </row>
    <row r="112" ht="15.6" customHeight="1">
      <c r="A112" s="32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6"/>
    </row>
    <row r="113" ht="15.6" customHeight="1">
      <c r="A113" s="32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6"/>
    </row>
    <row r="114" ht="15.6" customHeight="1">
      <c r="A114" s="32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6"/>
    </row>
    <row r="115" ht="15.6" customHeight="1">
      <c r="A115" s="32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6"/>
    </row>
    <row r="116" ht="15.6" customHeight="1">
      <c r="A116" s="32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6"/>
    </row>
    <row r="117" ht="15.6" customHeight="1">
      <c r="A117" s="32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6"/>
    </row>
    <row r="118" ht="15.6" customHeight="1">
      <c r="A118" s="32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6"/>
    </row>
    <row r="119" ht="15.6" customHeight="1">
      <c r="A119" s="32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6"/>
    </row>
    <row r="120" ht="15.6" customHeight="1">
      <c r="A120" s="32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6"/>
    </row>
    <row r="121" ht="15.6" customHeight="1">
      <c r="A121" s="32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6"/>
    </row>
    <row r="122" ht="15.6" customHeight="1">
      <c r="A122" s="32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6"/>
    </row>
    <row r="123" ht="15.6" customHeight="1">
      <c r="A123" s="32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6"/>
    </row>
    <row r="124" ht="15.6" customHeight="1">
      <c r="A124" s="32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6"/>
    </row>
    <row r="125" ht="15.6" customHeight="1">
      <c r="A125" s="32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6"/>
    </row>
    <row r="126" ht="15.6" customHeight="1">
      <c r="A126" s="32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6"/>
    </row>
    <row r="127" ht="15.6" customHeight="1">
      <c r="A127" s="32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6"/>
    </row>
    <row r="128" ht="15.6" customHeight="1">
      <c r="A128" s="32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6"/>
    </row>
    <row r="129" ht="15.6" customHeight="1">
      <c r="A129" s="32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6"/>
    </row>
    <row r="130" ht="15.6" customHeight="1">
      <c r="A130" s="32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6"/>
    </row>
    <row r="131" ht="15.6" customHeight="1">
      <c r="A131" s="32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6"/>
    </row>
    <row r="132" ht="15.6" customHeight="1">
      <c r="A132" s="32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6"/>
    </row>
    <row r="133" ht="15.6" customHeight="1">
      <c r="A133" s="32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6"/>
    </row>
    <row r="134" ht="15.6" customHeight="1">
      <c r="A134" s="133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  <c r="AA134" s="134"/>
      <c r="AB134" s="135"/>
    </row>
  </sheetData>
  <mergeCells count="17">
    <mergeCell ref="D55:G55"/>
    <mergeCell ref="D62:G62"/>
    <mergeCell ref="K98:K99"/>
    <mergeCell ref="O98:O99"/>
    <mergeCell ref="P98:P99"/>
    <mergeCell ref="J54:L54"/>
    <mergeCell ref="B2:C2"/>
    <mergeCell ref="D11:E11"/>
    <mergeCell ref="F11:F12"/>
    <mergeCell ref="G11:G12"/>
    <mergeCell ref="H11:H12"/>
    <mergeCell ref="E35:E37"/>
    <mergeCell ref="D44:D45"/>
    <mergeCell ref="E44:G44"/>
    <mergeCell ref="H44:H45"/>
    <mergeCell ref="I44:I45"/>
    <mergeCell ref="K44:O44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AB130"/>
  <sheetViews>
    <sheetView workbookViewId="0" showGridLines="0" defaultGridColor="1"/>
  </sheetViews>
  <sheetFormatPr defaultColWidth="10.8333" defaultRowHeight="15.6" customHeight="1" outlineLevelRow="0" outlineLevelCol="0"/>
  <cols>
    <col min="1" max="1" width="4" style="141" customWidth="1"/>
    <col min="2" max="2" width="5" style="141" customWidth="1"/>
    <col min="3" max="3" width="10.8516" style="141" customWidth="1"/>
    <col min="4" max="4" width="15" style="141" customWidth="1"/>
    <col min="5" max="6" width="14.1719" style="141" customWidth="1"/>
    <col min="7" max="7" width="14" style="141" customWidth="1"/>
    <col min="8" max="28" width="10.8516" style="141" customWidth="1"/>
    <col min="29" max="16384" width="10.8516" style="141" customWidth="1"/>
  </cols>
  <sheetData>
    <row r="1" ht="15.6" customHeight="1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1"/>
    </row>
    <row r="2" ht="18" customHeight="1">
      <c r="A2" s="32"/>
      <c r="B2" t="s" s="33">
        <v>103</v>
      </c>
      <c r="C2" s="34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6"/>
    </row>
    <row r="3" ht="15.6" customHeight="1">
      <c r="A3" s="32"/>
      <c r="B3" s="37"/>
      <c r="C3" s="37"/>
      <c r="D3" s="3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6"/>
    </row>
    <row r="4" ht="15.6" customHeight="1">
      <c r="A4" s="32"/>
      <c r="B4" s="38">
        <v>1</v>
      </c>
      <c r="C4" t="s" s="39">
        <v>11</v>
      </c>
      <c r="D4" s="40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6"/>
    </row>
    <row r="5" ht="15.6" customHeight="1">
      <c r="A5" s="32"/>
      <c r="B5" s="41"/>
      <c r="C5" s="41"/>
      <c r="D5" s="42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6"/>
    </row>
    <row r="6" ht="15.6" customHeight="1">
      <c r="A6" s="32"/>
      <c r="B6" s="35"/>
      <c r="C6" t="s" s="43">
        <v>12</v>
      </c>
      <c r="D6" t="s" s="43">
        <v>104</v>
      </c>
      <c r="E6" t="s" s="43">
        <v>105</v>
      </c>
      <c r="F6" t="s" s="43">
        <v>15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6"/>
    </row>
    <row r="7" ht="15.6" customHeight="1">
      <c r="A7" s="32"/>
      <c r="B7" s="35"/>
      <c r="C7" t="s" s="43">
        <v>16</v>
      </c>
      <c r="D7" s="44">
        <v>43375</v>
      </c>
      <c r="E7" s="35"/>
      <c r="F7" t="s" s="43">
        <v>102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6"/>
    </row>
    <row r="8" ht="15.6" customHeight="1">
      <c r="A8" s="32"/>
      <c r="B8" s="37"/>
      <c r="C8" s="37"/>
      <c r="D8" s="37"/>
      <c r="E8" s="37"/>
      <c r="F8" s="37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6"/>
    </row>
    <row r="9" ht="15.6" customHeight="1">
      <c r="A9" s="32"/>
      <c r="B9" s="38">
        <v>2</v>
      </c>
      <c r="C9" t="s" s="39">
        <v>18</v>
      </c>
      <c r="D9" s="40"/>
      <c r="E9" s="40"/>
      <c r="F9" s="40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6"/>
    </row>
    <row r="10" ht="15.6" customHeight="1">
      <c r="A10" s="32"/>
      <c r="B10" s="41"/>
      <c r="C10" s="41"/>
      <c r="D10" s="45"/>
      <c r="E10" s="45"/>
      <c r="F10" s="45"/>
      <c r="G10" s="37"/>
      <c r="H10" s="37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6"/>
    </row>
    <row r="11" ht="15.35" customHeight="1">
      <c r="A11" s="32"/>
      <c r="B11" s="35"/>
      <c r="C11" s="35"/>
      <c r="D11" t="s" s="46">
        <v>19</v>
      </c>
      <c r="E11" s="47"/>
      <c r="F11" t="s" s="46">
        <v>20</v>
      </c>
      <c r="G11" t="s" s="46">
        <v>21</v>
      </c>
      <c r="H11" t="s" s="46">
        <v>22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6"/>
    </row>
    <row r="12" ht="15.6" customHeight="1">
      <c r="A12" s="32"/>
      <c r="B12" s="35"/>
      <c r="C12" s="35"/>
      <c r="D12" t="s" s="48">
        <v>23</v>
      </c>
      <c r="E12" t="s" s="48">
        <v>24</v>
      </c>
      <c r="F12" s="49"/>
      <c r="G12" s="49"/>
      <c r="H12" s="49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6"/>
    </row>
    <row r="13" ht="15.35" customHeight="1">
      <c r="A13" s="32"/>
      <c r="B13" s="35"/>
      <c r="C13" s="37"/>
      <c r="D13" t="s" s="50">
        <v>25</v>
      </c>
      <c r="E13" t="s" s="50">
        <v>25</v>
      </c>
      <c r="F13" t="s" s="51">
        <v>25</v>
      </c>
      <c r="G13" t="s" s="51">
        <v>8</v>
      </c>
      <c r="H13" t="s" s="51">
        <v>26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6"/>
    </row>
    <row r="14" ht="15.6" customHeight="1">
      <c r="A14" s="32"/>
      <c r="B14" s="35"/>
      <c r="C14" t="s" s="52">
        <v>27</v>
      </c>
      <c r="D14" s="53">
        <v>0</v>
      </c>
      <c r="E14" s="53">
        <v>0.00098</v>
      </c>
      <c r="F14" s="54">
        <f>E14-D14</f>
        <v>0.00098</v>
      </c>
      <c r="G14" s="53">
        <v>5</v>
      </c>
      <c r="H14" s="55">
        <f>G14/F14</f>
        <v>5102.040816326530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6"/>
    </row>
    <row r="15" ht="15.6" customHeight="1">
      <c r="A15" s="32"/>
      <c r="B15" s="35"/>
      <c r="C15" t="s" s="52">
        <v>28</v>
      </c>
      <c r="D15" s="53">
        <v>0.33008</v>
      </c>
      <c r="E15" s="53">
        <v>0.33252</v>
      </c>
      <c r="F15" s="54">
        <f>E15-D15</f>
        <v>0.00244</v>
      </c>
      <c r="G15" s="53">
        <v>5</v>
      </c>
      <c r="H15" s="55">
        <f>G15/F15</f>
        <v>2049.180327868850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6"/>
    </row>
    <row r="16" ht="15.6" customHeight="1">
      <c r="A16" s="32"/>
      <c r="B16" s="35"/>
      <c r="C16" t="s" s="52">
        <v>29</v>
      </c>
      <c r="D16" s="53">
        <v>0.42383</v>
      </c>
      <c r="E16" s="53">
        <v>0.42578</v>
      </c>
      <c r="F16" s="54">
        <f>E16-D16</f>
        <v>0.00195</v>
      </c>
      <c r="G16" s="53">
        <v>5</v>
      </c>
      <c r="H16" s="55">
        <f>G16/F16</f>
        <v>2564.102564102560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6"/>
    </row>
    <row r="17" ht="15.6" customHeight="1">
      <c r="A17" s="32"/>
      <c r="B17" s="35"/>
      <c r="C17" s="42"/>
      <c r="D17" s="42"/>
      <c r="E17" s="42"/>
      <c r="F17" s="42"/>
      <c r="G17" s="42"/>
      <c r="H17" s="4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6"/>
    </row>
    <row r="18" ht="15.6" customHeight="1">
      <c r="A18" s="32"/>
      <c r="B18" s="35"/>
      <c r="C18" s="35"/>
      <c r="D18" s="35"/>
      <c r="E18" s="35"/>
      <c r="F18" s="35"/>
      <c r="G18" s="37"/>
      <c r="H18" s="37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6"/>
    </row>
    <row r="19" ht="15.6" customHeight="1">
      <c r="A19" s="32"/>
      <c r="B19" s="35"/>
      <c r="C19" s="35"/>
      <c r="D19" s="35"/>
      <c r="E19" s="35"/>
      <c r="F19" s="56"/>
      <c r="G19" t="s" s="57">
        <v>30</v>
      </c>
      <c r="H19" s="58">
        <f>AVERAGE(H14:H16)</f>
        <v>3238.441236099310</v>
      </c>
      <c r="I19" s="59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6"/>
    </row>
    <row r="20" ht="15.6" customHeight="1">
      <c r="A20" s="32"/>
      <c r="B20" s="35"/>
      <c r="C20" s="35"/>
      <c r="D20" s="35"/>
      <c r="E20" s="35"/>
      <c r="F20" s="35"/>
      <c r="G20" s="42"/>
      <c r="H20" s="4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6"/>
    </row>
    <row r="21" ht="15.6" customHeight="1">
      <c r="A21" s="32"/>
      <c r="B21" s="37"/>
      <c r="C21" s="37"/>
      <c r="D21" s="37"/>
      <c r="E21" s="37"/>
      <c r="F21" s="37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6"/>
    </row>
    <row r="22" ht="15.6" customHeight="1">
      <c r="A22" s="32"/>
      <c r="B22" s="38">
        <v>3</v>
      </c>
      <c r="C22" t="s" s="39">
        <v>31</v>
      </c>
      <c r="D22" s="40"/>
      <c r="E22" s="40"/>
      <c r="F22" s="40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6"/>
    </row>
    <row r="23" ht="15.6" customHeight="1">
      <c r="A23" s="32"/>
      <c r="B23" s="42"/>
      <c r="C23" s="42"/>
      <c r="D23" s="42"/>
      <c r="E23" s="42"/>
      <c r="F23" s="42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6"/>
    </row>
    <row r="24" ht="15.6" customHeight="1">
      <c r="A24" s="32"/>
      <c r="B24" s="35"/>
      <c r="C24" s="37"/>
      <c r="D24" s="37"/>
      <c r="E24" s="37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6"/>
    </row>
    <row r="25" ht="15.6" customHeight="1">
      <c r="A25" s="32"/>
      <c r="B25" s="35"/>
      <c r="C25" t="s" s="52">
        <v>32</v>
      </c>
      <c r="D25" s="45"/>
      <c r="E25" s="55">
        <f>H19</f>
        <v>3238.441236099310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6"/>
    </row>
    <row r="26" ht="15.6" customHeight="1">
      <c r="A26" s="32"/>
      <c r="B26" s="35"/>
      <c r="C26" t="s" s="52">
        <v>33</v>
      </c>
      <c r="D26" s="45"/>
      <c r="E26" s="53">
        <v>15.51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6"/>
    </row>
    <row r="27" ht="15.6" customHeight="1">
      <c r="A27" s="32"/>
      <c r="B27" s="35"/>
      <c r="C27" t="s" s="52">
        <v>34</v>
      </c>
      <c r="D27" s="45"/>
      <c r="E27" s="53">
        <v>13.64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6"/>
    </row>
    <row r="28" ht="15.6" customHeight="1">
      <c r="A28" s="32"/>
      <c r="B28" s="35"/>
      <c r="C28" s="42"/>
      <c r="D28" s="42"/>
      <c r="E28" s="42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6"/>
    </row>
    <row r="29" ht="15.6" customHeight="1">
      <c r="A29" s="32"/>
      <c r="B29" s="35"/>
      <c r="C29" s="37"/>
      <c r="D29" s="3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6"/>
    </row>
    <row r="30" ht="17.4" customHeight="1">
      <c r="A30" s="32"/>
      <c r="B30" s="56"/>
      <c r="C30" t="s" s="60">
        <v>35</v>
      </c>
      <c r="D30" s="61">
        <f>E26*E25/E27</f>
        <v>3682.421082983890</v>
      </c>
      <c r="E30" s="59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6"/>
    </row>
    <row r="31" ht="15.6" customHeight="1">
      <c r="A31" s="32"/>
      <c r="B31" s="35"/>
      <c r="C31" s="42"/>
      <c r="D31" s="4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6"/>
    </row>
    <row r="32" ht="15.6" customHeight="1">
      <c r="A32" s="32"/>
      <c r="B32" s="37"/>
      <c r="C32" s="37"/>
      <c r="D32" s="37"/>
      <c r="E32" s="37"/>
      <c r="F32" s="37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6"/>
    </row>
    <row r="33" ht="15.6" customHeight="1">
      <c r="A33" s="32"/>
      <c r="B33" s="38">
        <v>4</v>
      </c>
      <c r="C33" t="s" s="39">
        <v>36</v>
      </c>
      <c r="D33" s="40"/>
      <c r="E33" s="40"/>
      <c r="F33" s="40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6"/>
    </row>
    <row r="34" ht="15.6" customHeight="1">
      <c r="A34" s="32"/>
      <c r="B34" s="42"/>
      <c r="C34" s="42"/>
      <c r="D34" s="42"/>
      <c r="E34" s="42"/>
      <c r="F34" s="42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6"/>
    </row>
    <row r="35" ht="15.6" customHeight="1">
      <c r="A35" s="32"/>
      <c r="B35" s="35"/>
      <c r="C35" t="s" s="43">
        <v>37</v>
      </c>
      <c r="D35" s="62">
        <f>4*D30</f>
        <v>14729.6843319356</v>
      </c>
      <c r="E35" t="s" s="63">
        <v>38</v>
      </c>
      <c r="F35" t="s" s="43">
        <v>39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6"/>
    </row>
    <row r="36" ht="15.6" customHeight="1">
      <c r="A36" s="32"/>
      <c r="B36" s="35"/>
      <c r="C36" t="s" s="43">
        <v>40</v>
      </c>
      <c r="D36" s="62">
        <f>1*D30</f>
        <v>3682.421082983890</v>
      </c>
      <c r="E36" s="64"/>
      <c r="F36" t="s" s="43">
        <v>41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6"/>
    </row>
    <row r="37" ht="15.6" customHeight="1">
      <c r="A37" s="32"/>
      <c r="B37" s="35"/>
      <c r="C37" t="s" s="43">
        <v>42</v>
      </c>
      <c r="D37" s="62">
        <f>0.25*D30</f>
        <v>920.605270745973</v>
      </c>
      <c r="E37" s="64"/>
      <c r="F37" t="s" s="43">
        <v>43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6"/>
    </row>
    <row r="38" ht="15.6" customHeight="1">
      <c r="A38" s="32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6"/>
    </row>
    <row r="39" ht="15.6" customHeight="1">
      <c r="A39" s="32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6"/>
    </row>
    <row r="40" ht="15.6" customHeight="1">
      <c r="A40" s="32"/>
      <c r="B40" s="37"/>
      <c r="C40" s="37"/>
      <c r="D40" s="37"/>
      <c r="E40" s="37"/>
      <c r="F40" s="37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6"/>
    </row>
    <row r="41" ht="15.6" customHeight="1">
      <c r="A41" s="32"/>
      <c r="B41" s="38">
        <v>5</v>
      </c>
      <c r="C41" t="s" s="39">
        <v>44</v>
      </c>
      <c r="D41" s="40"/>
      <c r="E41" s="40"/>
      <c r="F41" s="40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6"/>
    </row>
    <row r="42" ht="15.6" customHeight="1">
      <c r="A42" s="32"/>
      <c r="B42" s="41"/>
      <c r="C42" t="s" s="65">
        <v>45</v>
      </c>
      <c r="D42" s="42"/>
      <c r="E42" s="42"/>
      <c r="F42" s="42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6"/>
    </row>
    <row r="43" ht="16.2" customHeight="1">
      <c r="A43" s="32"/>
      <c r="B43" s="35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6"/>
    </row>
    <row r="44" ht="15.6" customHeight="1">
      <c r="A44" s="32"/>
      <c r="B44" s="35"/>
      <c r="C44" s="67"/>
      <c r="D44" t="s" s="68">
        <v>46</v>
      </c>
      <c r="E44" t="s" s="69">
        <v>47</v>
      </c>
      <c r="F44" s="67"/>
      <c r="G44" s="67"/>
      <c r="H44" t="s" s="68">
        <v>48</v>
      </c>
      <c r="I44" t="s" s="68">
        <v>49</v>
      </c>
      <c r="J44" t="s" s="69">
        <v>50</v>
      </c>
      <c r="K44" t="s" s="68">
        <v>51</v>
      </c>
      <c r="L44" s="70"/>
      <c r="M44" s="70"/>
      <c r="N44" s="70"/>
      <c r="O44" s="70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6"/>
    </row>
    <row r="45" ht="15.6" customHeight="1">
      <c r="A45" s="32"/>
      <c r="B45" s="35"/>
      <c r="C45" t="s" s="71">
        <v>52</v>
      </c>
      <c r="D45" s="72"/>
      <c r="E45" t="s" s="71">
        <v>53</v>
      </c>
      <c r="F45" t="s" s="71">
        <v>54</v>
      </c>
      <c r="G45" t="s" s="71">
        <v>55</v>
      </c>
      <c r="H45" s="72"/>
      <c r="I45" s="72"/>
      <c r="J45" t="s" s="71">
        <v>56</v>
      </c>
      <c r="K45" t="s" s="71">
        <v>57</v>
      </c>
      <c r="L45" t="s" s="71">
        <v>58</v>
      </c>
      <c r="M45" t="s" s="71">
        <v>59</v>
      </c>
      <c r="N45" t="s" s="71">
        <v>60</v>
      </c>
      <c r="O45" t="s" s="71">
        <v>61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6"/>
    </row>
    <row r="46" ht="15.6" customHeight="1">
      <c r="A46" s="32"/>
      <c r="B46" s="35"/>
      <c r="C46" s="73"/>
      <c r="D46" t="s" s="74">
        <v>62</v>
      </c>
      <c r="E46" t="s" s="74">
        <v>63</v>
      </c>
      <c r="F46" t="s" s="74">
        <v>63</v>
      </c>
      <c r="G46" t="s" s="74">
        <v>63</v>
      </c>
      <c r="H46" t="s" s="74">
        <v>63</v>
      </c>
      <c r="I46" t="s" s="74">
        <v>63</v>
      </c>
      <c r="J46" t="s" s="74">
        <v>64</v>
      </c>
      <c r="K46" t="s" s="71">
        <v>63</v>
      </c>
      <c r="L46" t="s" s="71">
        <v>63</v>
      </c>
      <c r="M46" t="s" s="71">
        <v>65</v>
      </c>
      <c r="N46" t="s" s="71">
        <v>63</v>
      </c>
      <c r="O46" t="s" s="71">
        <v>63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6"/>
    </row>
    <row r="47" ht="15.6" customHeight="1">
      <c r="A47" s="32"/>
      <c r="B47" s="35"/>
      <c r="C47" s="137"/>
      <c r="D47" s="137"/>
      <c r="E47" s="138">
        <v>487402.1</v>
      </c>
      <c r="F47" s="138">
        <v>8318709</v>
      </c>
      <c r="G47" s="75">
        <v>557</v>
      </c>
      <c r="H47" s="77">
        <v>13</v>
      </c>
      <c r="I47" s="77">
        <v>5</v>
      </c>
      <c r="J47" s="77">
        <v>100</v>
      </c>
      <c r="K47" s="78">
        <f>SQRT((E47-$E$51)^2+(F47-$F$51)^2)</f>
        <v>5.02121748184641</v>
      </c>
      <c r="L47" s="79">
        <f>G47-$G$53</f>
        <v>6.1</v>
      </c>
      <c r="M47" s="80">
        <f>J47/N47</f>
        <v>12.5</v>
      </c>
      <c r="N47" s="81">
        <f>H47-I47</f>
        <v>8</v>
      </c>
      <c r="O47" s="82">
        <f>I47</f>
        <v>5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6"/>
    </row>
    <row r="48" ht="15.6" customHeight="1">
      <c r="A48" s="32"/>
      <c r="B48" s="35"/>
      <c r="C48" s="137"/>
      <c r="D48" s="137"/>
      <c r="E48" s="139">
        <v>487397.7</v>
      </c>
      <c r="F48" s="139">
        <v>8318707</v>
      </c>
      <c r="G48" s="75">
        <v>557</v>
      </c>
      <c r="H48" s="77">
        <v>13</v>
      </c>
      <c r="I48" s="77">
        <v>5</v>
      </c>
      <c r="J48" s="77">
        <v>100</v>
      </c>
      <c r="K48" s="78">
        <f>SQRT((E48-$E$51)^2+(F48-$F$51)^2)</f>
        <v>9.85010786742968</v>
      </c>
      <c r="L48" s="79">
        <f>G48-$G$53</f>
        <v>6.1</v>
      </c>
      <c r="M48" s="80">
        <f>J48/N48</f>
        <v>12.5</v>
      </c>
      <c r="N48" s="81">
        <f>H48-I48</f>
        <v>8</v>
      </c>
      <c r="O48" s="82">
        <f>I48</f>
        <v>5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6"/>
    </row>
    <row r="49" ht="16.2" customHeight="1">
      <c r="A49" s="32"/>
      <c r="B49" s="35"/>
      <c r="C49" s="140"/>
      <c r="D49" s="140"/>
      <c r="E49" s="139">
        <v>487393.1</v>
      </c>
      <c r="F49" s="139">
        <v>8318705</v>
      </c>
      <c r="G49" s="83">
        <v>557</v>
      </c>
      <c r="H49" s="85">
        <v>13</v>
      </c>
      <c r="I49" s="85">
        <v>5</v>
      </c>
      <c r="J49" s="85">
        <v>100</v>
      </c>
      <c r="K49" s="78">
        <f>SQRT((E49-$E$51)^2+(F49-$F$51)^2)</f>
        <v>14.8624568964892</v>
      </c>
      <c r="L49" s="79">
        <f>G49-$G$53</f>
        <v>6.1</v>
      </c>
      <c r="M49" s="80">
        <f>J49/N49</f>
        <v>12.5</v>
      </c>
      <c r="N49" s="81">
        <f>H49-I49</f>
        <v>8</v>
      </c>
      <c r="O49" s="82">
        <f>I49</f>
        <v>5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6"/>
    </row>
    <row r="50" ht="15.6" customHeight="1">
      <c r="A50" s="32"/>
      <c r="B50" s="35"/>
      <c r="C50" s="86"/>
      <c r="D50" s="86"/>
      <c r="E50" s="37"/>
      <c r="F50" s="37"/>
      <c r="G50" s="86"/>
      <c r="H50" s="87"/>
      <c r="I50" s="87"/>
      <c r="J50" s="87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6"/>
    </row>
    <row r="51" ht="15.6" customHeight="1">
      <c r="A51" s="32"/>
      <c r="B51" s="35"/>
      <c r="C51" t="s" s="52">
        <v>66</v>
      </c>
      <c r="D51" s="45"/>
      <c r="E51" s="88">
        <v>487406.54</v>
      </c>
      <c r="F51" s="88">
        <v>8318711.345</v>
      </c>
      <c r="G51" s="88">
        <v>557</v>
      </c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6"/>
    </row>
    <row r="52" ht="15.6" customHeight="1">
      <c r="A52" s="32"/>
      <c r="B52" s="35"/>
      <c r="C52" t="s" s="89">
        <v>67</v>
      </c>
      <c r="D52" s="42"/>
      <c r="E52" s="90"/>
      <c r="F52" s="90"/>
      <c r="G52" s="88">
        <v>6.1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6"/>
    </row>
    <row r="53" ht="15.6" customHeight="1">
      <c r="A53" s="32"/>
      <c r="B53" s="35"/>
      <c r="C53" t="s" s="43">
        <v>68</v>
      </c>
      <c r="D53" s="35"/>
      <c r="E53" s="91">
        <f>E51</f>
        <v>487406.54</v>
      </c>
      <c r="F53" s="91">
        <f>F51</f>
        <v>8318711.345</v>
      </c>
      <c r="G53" s="90">
        <f>G51-G52</f>
        <v>550.9</v>
      </c>
      <c r="H53" s="35"/>
      <c r="I53" s="35"/>
      <c r="J53" s="37"/>
      <c r="K53" s="37"/>
      <c r="L53" s="37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6"/>
    </row>
    <row r="54" ht="16.2" customHeight="1">
      <c r="A54" s="32"/>
      <c r="B54" s="35"/>
      <c r="C54" s="66"/>
      <c r="D54" s="66"/>
      <c r="E54" s="66"/>
      <c r="F54" s="66"/>
      <c r="G54" s="66"/>
      <c r="H54" s="66"/>
      <c r="I54" s="35"/>
      <c r="J54" t="s" s="92">
        <v>69</v>
      </c>
      <c r="K54" s="93"/>
      <c r="L54" s="93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6"/>
    </row>
    <row r="55" ht="15.6" customHeight="1">
      <c r="A55" s="32"/>
      <c r="B55" s="35"/>
      <c r="C55" s="94"/>
      <c r="D55" t="s" s="68">
        <v>70</v>
      </c>
      <c r="E55" s="70"/>
      <c r="F55" s="70"/>
      <c r="G55" s="70"/>
      <c r="H55" s="70"/>
      <c r="I55" s="95"/>
      <c r="J55" t="s" s="96">
        <v>71</v>
      </c>
      <c r="K55" t="s" s="96">
        <v>72</v>
      </c>
      <c r="L55" t="s" s="97">
        <v>73</v>
      </c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6"/>
    </row>
    <row r="56" ht="15.6" customHeight="1">
      <c r="A56" s="32"/>
      <c r="B56" s="35"/>
      <c r="C56" t="s" s="48">
        <v>52</v>
      </c>
      <c r="D56" t="s" s="98">
        <v>74</v>
      </c>
      <c r="E56" t="s" s="98">
        <v>75</v>
      </c>
      <c r="F56" t="s" s="98">
        <v>76</v>
      </c>
      <c r="G56" t="s" s="98">
        <v>77</v>
      </c>
      <c r="H56" t="s" s="98">
        <v>78</v>
      </c>
      <c r="I56" s="95"/>
      <c r="J56" t="s" s="48">
        <v>79</v>
      </c>
      <c r="K56" s="99">
        <v>452</v>
      </c>
      <c r="L56" s="100">
        <f>K56*L58/K58</f>
        <v>401.777777777778</v>
      </c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6"/>
    </row>
    <row r="57" ht="15.6" customHeight="1">
      <c r="A57" s="32"/>
      <c r="B57" s="35"/>
      <c r="C57" s="101"/>
      <c r="D57" t="s" s="102">
        <v>80</v>
      </c>
      <c r="E57" t="s" s="102">
        <v>80</v>
      </c>
      <c r="F57" t="s" s="102">
        <v>80</v>
      </c>
      <c r="G57" t="s" s="98">
        <v>80</v>
      </c>
      <c r="H57" t="s" s="98">
        <v>81</v>
      </c>
      <c r="I57" s="95"/>
      <c r="J57" t="s" s="48">
        <v>82</v>
      </c>
      <c r="K57" s="99">
        <v>1.4</v>
      </c>
      <c r="L57" s="35"/>
      <c r="M57" s="35"/>
      <c r="N57" s="103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6"/>
    </row>
    <row r="58" ht="15.6" customHeight="1">
      <c r="A58" s="32"/>
      <c r="B58" s="35"/>
      <c r="C58" s="137"/>
      <c r="D58" s="137"/>
      <c r="E58" s="137"/>
      <c r="F58" s="137"/>
      <c r="G58" s="91">
        <v>2047.672310976350</v>
      </c>
      <c r="H58" s="103">
        <f>(M47/K47)*((ATAN((N47+O47-L47)/K47))+ATAN((L47-O47)/K47))</f>
        <v>2.88121301602667</v>
      </c>
      <c r="I58" s="35"/>
      <c r="J58" t="s" s="104">
        <v>83</v>
      </c>
      <c r="K58" s="105">
        <v>0.9</v>
      </c>
      <c r="L58" s="106">
        <f>L60/100</f>
        <v>0.8</v>
      </c>
      <c r="M58" s="35"/>
      <c r="N58" s="103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6"/>
    </row>
    <row r="59" ht="15.6" customHeight="1">
      <c r="A59" s="32"/>
      <c r="B59" s="35"/>
      <c r="C59" s="137"/>
      <c r="D59" s="137"/>
      <c r="E59" s="137"/>
      <c r="F59" s="137"/>
      <c r="G59" s="91">
        <v>464</v>
      </c>
      <c r="H59" s="103">
        <f>(M48/K48)*((ATAN((N48+O48-L48)/K48))+ATAN((L48-O48)/K48))</f>
        <v>0.916582010887101</v>
      </c>
      <c r="I59" s="35"/>
      <c r="J59" s="35"/>
      <c r="K59" s="35"/>
      <c r="L59" s="35"/>
      <c r="M59" s="35"/>
      <c r="N59" s="103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6"/>
    </row>
    <row r="60" ht="16.2" customHeight="1">
      <c r="A60" s="32"/>
      <c r="B60" s="35"/>
      <c r="C60" s="140"/>
      <c r="D60" s="140"/>
      <c r="E60" s="140"/>
      <c r="F60" s="140"/>
      <c r="G60" s="107">
        <v>117.08</v>
      </c>
      <c r="H60" s="108">
        <f>(M49/K49)*((ATAN((N49+O49-L49)/K49))+ATAN((L49-O49)/K49))</f>
        <v>0.427691655246945</v>
      </c>
      <c r="I60" s="35"/>
      <c r="J60" t="s" s="109">
        <v>84</v>
      </c>
      <c r="K60" s="66"/>
      <c r="L60" s="110">
        <v>80</v>
      </c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6"/>
    </row>
    <row r="61" ht="16.2" customHeight="1">
      <c r="A61" s="32"/>
      <c r="B61" s="35"/>
      <c r="C61" s="111"/>
      <c r="D61" s="111"/>
      <c r="E61" s="111"/>
      <c r="F61" s="111"/>
      <c r="G61" s="111"/>
      <c r="H61" s="111"/>
      <c r="I61" s="35"/>
      <c r="J61" s="87"/>
      <c r="K61" s="87"/>
      <c r="L61" s="87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6"/>
    </row>
    <row r="62" ht="15.6" customHeight="1">
      <c r="A62" s="32"/>
      <c r="B62" s="35"/>
      <c r="C62" t="s" s="112">
        <v>52</v>
      </c>
      <c r="D62" t="s" s="113">
        <v>85</v>
      </c>
      <c r="E62" s="114"/>
      <c r="F62" s="114"/>
      <c r="G62" s="114"/>
      <c r="H62" s="87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6"/>
    </row>
    <row r="63" ht="15.6" customHeight="1">
      <c r="A63" s="32"/>
      <c r="B63" s="35"/>
      <c r="C63" s="106">
        <v>5</v>
      </c>
      <c r="D63" s="115">
        <f>$K$56*H58^$K$57</f>
        <v>1988.584042579530</v>
      </c>
      <c r="E63" s="116">
        <f>IF(D63&gt;N57,1,0)</f>
        <v>1</v>
      </c>
      <c r="F63" s="115">
        <f>$L$56*H58^$K$57</f>
        <v>1767.6302600707</v>
      </c>
      <c r="G63" s="82">
        <f>IF(F63&gt;N57,1,0)</f>
        <v>1</v>
      </c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6"/>
    </row>
    <row r="64" ht="15.6" customHeight="1">
      <c r="A64" s="32"/>
      <c r="B64" s="35"/>
      <c r="C64" s="106">
        <v>6</v>
      </c>
      <c r="D64" s="115">
        <f>$K$56*H59^$K$57</f>
        <v>400.108977444356</v>
      </c>
      <c r="E64" s="116">
        <f>IF(D64&gt;N58,1,0)</f>
        <v>1</v>
      </c>
      <c r="F64" s="115">
        <f>$L$56*H59^$K$57</f>
        <v>355.652424394984</v>
      </c>
      <c r="G64" s="82">
        <f>IF(F64&gt;N58,1,0)</f>
        <v>1</v>
      </c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6"/>
    </row>
    <row r="65" ht="16.2" customHeight="1">
      <c r="A65" s="32"/>
      <c r="B65" s="35"/>
      <c r="C65" s="117">
        <v>7</v>
      </c>
      <c r="D65" s="118">
        <f>$K$56*H60^$K$57</f>
        <v>137.632665954436</v>
      </c>
      <c r="E65" s="119">
        <f>IF(D65&gt;N59,1,0)</f>
        <v>1</v>
      </c>
      <c r="F65" s="118">
        <f>$L$56*H60^$K$57</f>
        <v>122.340147515054</v>
      </c>
      <c r="G65" s="120">
        <f>IF(F65&gt;N59,1,0)</f>
        <v>1</v>
      </c>
      <c r="H65" s="66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6"/>
    </row>
    <row r="66" ht="15.6" customHeight="1">
      <c r="A66" s="32"/>
      <c r="B66" s="37"/>
      <c r="C66" s="86"/>
      <c r="D66" s="86"/>
      <c r="E66" s="86"/>
      <c r="F66" s="86"/>
      <c r="G66" s="87"/>
      <c r="H66" s="87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6"/>
    </row>
    <row r="67" ht="15.6" customHeight="1">
      <c r="A67" s="32"/>
      <c r="B67" s="38">
        <v>6</v>
      </c>
      <c r="C67" t="s" s="39">
        <v>86</v>
      </c>
      <c r="D67" s="40"/>
      <c r="E67" s="40"/>
      <c r="F67" s="40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6"/>
    </row>
    <row r="68" ht="15.6" customHeight="1">
      <c r="A68" s="32"/>
      <c r="B68" s="41"/>
      <c r="C68" t="s" s="65">
        <v>87</v>
      </c>
      <c r="D68" s="42"/>
      <c r="E68" s="42"/>
      <c r="F68" s="42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6"/>
    </row>
    <row r="69" ht="15.6" customHeight="1">
      <c r="A69" s="32"/>
      <c r="B69" s="121"/>
      <c r="C69" s="121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6"/>
    </row>
    <row r="70" ht="15.6" customHeight="1">
      <c r="A70" s="32"/>
      <c r="B70" s="121"/>
      <c r="C70" s="122"/>
      <c r="D70" s="37"/>
      <c r="E70" s="37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6"/>
    </row>
    <row r="71" ht="15.6" customHeight="1">
      <c r="A71" s="32"/>
      <c r="B71" s="121"/>
      <c r="C71" t="s" s="89">
        <v>88</v>
      </c>
      <c r="D71" s="42"/>
      <c r="E71" s="123">
        <v>12.25</v>
      </c>
      <c r="F71" s="35"/>
      <c r="G71" s="35"/>
      <c r="H71" s="35"/>
      <c r="I71" s="35"/>
      <c r="J71" s="35"/>
      <c r="K71" s="37"/>
      <c r="L71" s="37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6"/>
    </row>
    <row r="72" ht="15.6" customHeight="1">
      <c r="A72" s="32"/>
      <c r="B72" s="121"/>
      <c r="C72" t="s" s="43">
        <v>48</v>
      </c>
      <c r="D72" s="35"/>
      <c r="E72" s="99">
        <v>12.5</v>
      </c>
      <c r="F72" s="35"/>
      <c r="G72" s="35"/>
      <c r="H72" s="35"/>
      <c r="I72" s="35"/>
      <c r="J72" s="35"/>
      <c r="K72" t="s" s="124">
        <v>89</v>
      </c>
      <c r="L72" s="125">
        <f>D37</f>
        <v>920.605270745973</v>
      </c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6"/>
    </row>
    <row r="73" ht="15.6" customHeight="1">
      <c r="A73" s="32"/>
      <c r="B73" s="121"/>
      <c r="C73" t="s" s="43">
        <v>49</v>
      </c>
      <c r="D73" s="35"/>
      <c r="E73" s="99">
        <v>3.5</v>
      </c>
      <c r="F73" s="35"/>
      <c r="G73" s="35"/>
      <c r="H73" s="35"/>
      <c r="I73" s="35"/>
      <c r="J73" s="35"/>
      <c r="K73" s="42"/>
      <c r="L73" s="42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6"/>
    </row>
    <row r="74" ht="15.6" customHeight="1">
      <c r="A74" s="32"/>
      <c r="B74" s="121"/>
      <c r="C74" t="s" s="43">
        <v>90</v>
      </c>
      <c r="D74" s="35"/>
      <c r="E74" s="126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6"/>
    </row>
    <row r="75" ht="15.6" customHeight="1">
      <c r="A75" s="32"/>
      <c r="B75" s="121"/>
      <c r="C75" t="s" s="43">
        <v>91</v>
      </c>
      <c r="D75" s="35"/>
      <c r="E75" s="99">
        <v>1.3</v>
      </c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6"/>
    </row>
    <row r="76" ht="15.6" customHeight="1">
      <c r="A76" s="32"/>
      <c r="B76" s="121"/>
      <c r="C76" t="s" s="43">
        <v>92</v>
      </c>
      <c r="D76" s="35"/>
      <c r="E76" s="127">
        <f>'ABACO PPV-DIST'!F6</f>
        <v>98.8491298669699</v>
      </c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6"/>
    </row>
    <row r="77" ht="15.6" customHeight="1">
      <c r="A77" s="32"/>
      <c r="B77" s="121"/>
      <c r="C77" t="s" s="43">
        <v>93</v>
      </c>
      <c r="D77" s="35"/>
      <c r="E77" s="127">
        <f>'ABACO PPV-DIST'!G6</f>
        <v>889.642168802729</v>
      </c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6"/>
    </row>
    <row r="78" ht="15.6" customHeight="1">
      <c r="A78" s="32"/>
      <c r="B78" s="121"/>
      <c r="C78" t="s" s="43">
        <v>79</v>
      </c>
      <c r="D78" s="35"/>
      <c r="E78" s="62">
        <f>K56</f>
        <v>452</v>
      </c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6"/>
    </row>
    <row r="79" ht="15.6" customHeight="1">
      <c r="A79" s="32"/>
      <c r="B79" s="121"/>
      <c r="C79" t="s" s="128">
        <v>94</v>
      </c>
      <c r="D79" s="37"/>
      <c r="E79" s="129">
        <f>K57</f>
        <v>1.4</v>
      </c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6"/>
    </row>
    <row r="80" ht="15.6" customHeight="1">
      <c r="A80" s="32"/>
      <c r="B80" s="121"/>
      <c r="C80" s="41"/>
      <c r="D80" s="42"/>
      <c r="E80" s="42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6"/>
    </row>
    <row r="81" ht="15.6" customHeight="1">
      <c r="A81" s="32"/>
      <c r="B81" s="121"/>
      <c r="C81" s="121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6"/>
    </row>
    <row r="82" ht="15.6" customHeight="1">
      <c r="A82" s="32"/>
      <c r="B82" s="121"/>
      <c r="C82" s="121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6"/>
    </row>
    <row r="83" ht="15.6" customHeight="1">
      <c r="A83" s="32"/>
      <c r="B83" s="121"/>
      <c r="C83" s="121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6"/>
    </row>
    <row r="84" ht="15.6" customHeight="1">
      <c r="A84" s="32"/>
      <c r="B84" s="121"/>
      <c r="C84" s="121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6"/>
    </row>
    <row r="85" ht="15.6" customHeight="1">
      <c r="A85" s="32"/>
      <c r="B85" s="121"/>
      <c r="C85" s="121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6"/>
    </row>
    <row r="86" ht="15.6" customHeight="1">
      <c r="A86" s="32"/>
      <c r="B86" s="121"/>
      <c r="C86" s="121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6"/>
    </row>
    <row r="87" ht="15.6" customHeight="1">
      <c r="A87" s="32"/>
      <c r="B87" s="121"/>
      <c r="C87" s="121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6"/>
    </row>
    <row r="88" ht="15.6" customHeight="1">
      <c r="A88" s="32"/>
      <c r="B88" s="121"/>
      <c r="C88" s="121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6"/>
    </row>
    <row r="89" ht="15.6" customHeight="1">
      <c r="A89" s="32"/>
      <c r="B89" s="121"/>
      <c r="C89" s="121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6"/>
    </row>
    <row r="90" ht="15.6" customHeight="1">
      <c r="A90" s="32"/>
      <c r="B90" s="121"/>
      <c r="C90" s="121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6"/>
    </row>
    <row r="91" ht="15.6" customHeight="1">
      <c r="A91" s="32"/>
      <c r="B91" s="121"/>
      <c r="C91" s="121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6"/>
    </row>
    <row r="92" ht="15.6" customHeight="1">
      <c r="A92" s="32"/>
      <c r="B92" s="121"/>
      <c r="C92" s="121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</row>
    <row r="93" ht="15.6" customHeight="1">
      <c r="A93" s="32"/>
      <c r="B93" s="121"/>
      <c r="C93" s="121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6"/>
    </row>
    <row r="94" ht="15.6" customHeight="1">
      <c r="A94" s="32"/>
      <c r="B94" s="121"/>
      <c r="C94" s="121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6"/>
    </row>
    <row r="95" ht="15.6" customHeight="1">
      <c r="A95" s="32"/>
      <c r="B95" s="121"/>
      <c r="C95" s="121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6"/>
    </row>
    <row r="96" ht="15.6" customHeight="1">
      <c r="A96" s="32"/>
      <c r="B96" s="121"/>
      <c r="C96" s="121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6"/>
    </row>
    <row r="97" ht="15.6" customHeight="1">
      <c r="A97" s="32"/>
      <c r="B97" s="121"/>
      <c r="C97" s="121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6"/>
    </row>
    <row r="98" ht="15.6" customHeight="1">
      <c r="A98" s="32"/>
      <c r="B98" s="121"/>
      <c r="C98" s="121"/>
      <c r="D98" s="35"/>
      <c r="E98" s="35"/>
      <c r="F98" s="35"/>
      <c r="G98" s="35"/>
      <c r="H98" s="130"/>
      <c r="I98" s="131"/>
      <c r="J98" s="131"/>
      <c r="K98" s="131"/>
      <c r="L98" s="130"/>
      <c r="M98" s="130"/>
      <c r="N98" s="130"/>
      <c r="O98" s="130"/>
      <c r="P98" s="130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6"/>
    </row>
    <row r="99" ht="15.6" customHeight="1">
      <c r="A99" s="32"/>
      <c r="B99" s="122"/>
      <c r="C99" s="122"/>
      <c r="D99" s="37"/>
      <c r="E99" s="37"/>
      <c r="F99" s="37"/>
      <c r="G99" s="35"/>
      <c r="H99" s="130"/>
      <c r="I99" s="131"/>
      <c r="J99" s="131"/>
      <c r="K99" s="131"/>
      <c r="L99" s="130"/>
      <c r="M99" s="130"/>
      <c r="N99" s="130"/>
      <c r="O99" s="130"/>
      <c r="P99" s="130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</row>
    <row r="100" ht="15.6" customHeight="1">
      <c r="A100" s="32"/>
      <c r="B100" s="38">
        <v>7</v>
      </c>
      <c r="C100" t="s" s="39">
        <v>95</v>
      </c>
      <c r="D100" s="40"/>
      <c r="E100" s="40"/>
      <c r="F100" s="40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6"/>
    </row>
    <row r="101" ht="15.6" customHeight="1">
      <c r="A101" s="32"/>
      <c r="B101" s="42"/>
      <c r="C101" s="42"/>
      <c r="D101" s="42"/>
      <c r="E101" s="42"/>
      <c r="F101" s="42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6"/>
    </row>
    <row r="102" ht="15.6" customHeight="1">
      <c r="A102" s="32"/>
      <c r="B102" s="35"/>
      <c r="C102" t="s" s="43">
        <v>96</v>
      </c>
      <c r="D102" s="35"/>
      <c r="E102" s="106">
        <v>2162</v>
      </c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6"/>
    </row>
    <row r="103" ht="15.6" customHeight="1">
      <c r="A103" s="32"/>
      <c r="B103" s="35"/>
      <c r="C103" t="s" s="43">
        <v>97</v>
      </c>
      <c r="D103" s="35"/>
      <c r="E103" s="106">
        <v>1025</v>
      </c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6"/>
    </row>
    <row r="104" ht="15.6" customHeight="1">
      <c r="A104" s="32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6"/>
    </row>
    <row r="105" ht="15.6" customHeight="1">
      <c r="A105" s="32"/>
      <c r="B105" s="35"/>
      <c r="C105" t="s" s="43">
        <v>98</v>
      </c>
      <c r="D105" s="35"/>
      <c r="E105" s="132">
        <f>(E102-E103)/E102</f>
        <v>0.525901942645698</v>
      </c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6"/>
    </row>
    <row r="106" ht="15.6" customHeight="1">
      <c r="A106" s="3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6"/>
    </row>
    <row r="107" ht="15.6" customHeight="1">
      <c r="A107" s="3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</row>
    <row r="108" ht="15.6" customHeight="1">
      <c r="A108" s="3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6"/>
    </row>
    <row r="109" ht="15.6" customHeight="1">
      <c r="A109" s="3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6"/>
    </row>
    <row r="110" ht="15.6" customHeight="1">
      <c r="A110" s="32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6"/>
    </row>
    <row r="111" ht="15.6" customHeight="1">
      <c r="A111" s="32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6"/>
    </row>
    <row r="112" ht="15.6" customHeight="1">
      <c r="A112" s="32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6"/>
    </row>
    <row r="113" ht="15.6" customHeight="1">
      <c r="A113" s="32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6"/>
    </row>
    <row r="114" ht="15.6" customHeight="1">
      <c r="A114" s="32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6"/>
    </row>
    <row r="115" ht="15.6" customHeight="1">
      <c r="A115" s="32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6"/>
    </row>
    <row r="116" ht="15.6" customHeight="1">
      <c r="A116" s="32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6"/>
    </row>
    <row r="117" ht="15.6" customHeight="1">
      <c r="A117" s="32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6"/>
    </row>
    <row r="118" ht="15.6" customHeight="1">
      <c r="A118" s="32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6"/>
    </row>
    <row r="119" ht="15.6" customHeight="1">
      <c r="A119" s="32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6"/>
    </row>
    <row r="120" ht="15.6" customHeight="1">
      <c r="A120" s="32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6"/>
    </row>
    <row r="121" ht="15.6" customHeight="1">
      <c r="A121" s="32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6"/>
    </row>
    <row r="122" ht="15.6" customHeight="1">
      <c r="A122" s="32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6"/>
    </row>
    <row r="123" ht="15.6" customHeight="1">
      <c r="A123" s="32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6"/>
    </row>
    <row r="124" ht="15.6" customHeight="1">
      <c r="A124" s="32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6"/>
    </row>
    <row r="125" ht="15.6" customHeight="1">
      <c r="A125" s="32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6"/>
    </row>
    <row r="126" ht="15.6" customHeight="1">
      <c r="A126" s="32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6"/>
    </row>
    <row r="127" ht="15.6" customHeight="1">
      <c r="A127" s="32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6"/>
    </row>
    <row r="128" ht="15.6" customHeight="1">
      <c r="A128" s="32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6"/>
    </row>
    <row r="129" ht="15.6" customHeight="1">
      <c r="A129" s="32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6"/>
    </row>
    <row r="130" ht="15.6" customHeight="1">
      <c r="A130" s="133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134"/>
      <c r="AB130" s="135"/>
    </row>
  </sheetData>
  <mergeCells count="17">
    <mergeCell ref="D55:G55"/>
    <mergeCell ref="D62:G62"/>
    <mergeCell ref="K98:K99"/>
    <mergeCell ref="O98:O99"/>
    <mergeCell ref="P98:P99"/>
    <mergeCell ref="J54:L54"/>
    <mergeCell ref="B2:C2"/>
    <mergeCell ref="D11:E11"/>
    <mergeCell ref="F11:F12"/>
    <mergeCell ref="G11:G12"/>
    <mergeCell ref="H11:H12"/>
    <mergeCell ref="E35:E37"/>
    <mergeCell ref="D44:D45"/>
    <mergeCell ref="E44:G44"/>
    <mergeCell ref="H44:H45"/>
    <mergeCell ref="I44:I45"/>
    <mergeCell ref="K44:O44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G14"/>
  <sheetViews>
    <sheetView workbookViewId="0" showGridLines="0" defaultGridColor="1"/>
  </sheetViews>
  <sheetFormatPr defaultColWidth="10.8333" defaultRowHeight="15.6" customHeight="1" outlineLevelRow="0" outlineLevelCol="0"/>
  <cols>
    <col min="1" max="7" width="10.8516" style="142" customWidth="1"/>
    <col min="8" max="16384" width="10.8516" style="142" customWidth="1"/>
  </cols>
  <sheetData>
    <row r="1" ht="15.35" customHeight="1">
      <c r="A1" t="s" s="143">
        <v>106</v>
      </c>
      <c r="B1" t="s" s="144">
        <v>107</v>
      </c>
      <c r="C1" t="s" s="144">
        <v>108</v>
      </c>
      <c r="D1" s="145"/>
      <c r="E1" s="145"/>
      <c r="F1" s="145"/>
      <c r="G1" s="145"/>
    </row>
    <row r="2" ht="15.35" customHeight="1">
      <c r="A2" s="146">
        <v>1</v>
      </c>
      <c r="B2" s="75">
        <v>487763.2</v>
      </c>
      <c r="C2" s="75">
        <v>8318950</v>
      </c>
      <c r="D2" s="147"/>
      <c r="E2" s="145"/>
      <c r="F2" s="145"/>
      <c r="G2" s="145"/>
    </row>
    <row r="3" ht="15.35" customHeight="1">
      <c r="A3" s="146">
        <v>2</v>
      </c>
      <c r="B3" s="75">
        <v>487760.4</v>
      </c>
      <c r="C3" s="75">
        <v>8318946</v>
      </c>
      <c r="D3" s="147"/>
      <c r="E3" s="145"/>
      <c r="F3" s="145"/>
      <c r="G3" s="145"/>
    </row>
    <row r="4" ht="16.2" customHeight="1">
      <c r="A4" s="146">
        <v>3</v>
      </c>
      <c r="B4" s="83">
        <v>487758.2</v>
      </c>
      <c r="C4" s="83">
        <v>8318941</v>
      </c>
      <c r="D4" s="147"/>
      <c r="E4" s="145"/>
      <c r="F4" s="145"/>
      <c r="G4" s="145"/>
    </row>
    <row r="5" ht="15.85" customHeight="1">
      <c r="A5" s="145"/>
      <c r="B5" s="148"/>
      <c r="C5" s="148"/>
      <c r="D5" s="145"/>
      <c r="E5" s="145"/>
      <c r="F5" s="145"/>
      <c r="G5" s="145"/>
    </row>
    <row r="6" ht="15.35" customHeight="1">
      <c r="A6" s="145"/>
      <c r="B6" s="145"/>
      <c r="C6" s="145"/>
      <c r="D6" s="145"/>
      <c r="E6" s="145"/>
      <c r="F6" s="145"/>
      <c r="G6" s="145"/>
    </row>
    <row r="7" ht="15.35" customHeight="1">
      <c r="A7" s="145"/>
      <c r="B7" s="145"/>
      <c r="C7" s="145"/>
      <c r="D7" s="145"/>
      <c r="E7" s="145"/>
      <c r="F7" s="145"/>
      <c r="G7" s="145"/>
    </row>
    <row r="8" ht="15.35" customHeight="1">
      <c r="A8" s="145"/>
      <c r="B8" s="145"/>
      <c r="C8" s="145"/>
      <c r="D8" s="145"/>
      <c r="E8" s="145"/>
      <c r="F8" s="145"/>
      <c r="G8" s="145"/>
    </row>
    <row r="9" ht="15.35" customHeight="1">
      <c r="A9" s="145"/>
      <c r="B9" s="145"/>
      <c r="C9" s="145"/>
      <c r="D9" s="145"/>
      <c r="E9" s="145"/>
      <c r="F9" s="145"/>
      <c r="G9" s="145"/>
    </row>
    <row r="10" ht="15.35" customHeight="1">
      <c r="A10" s="145"/>
      <c r="B10" s="145"/>
      <c r="C10" s="145"/>
      <c r="D10" s="145"/>
      <c r="E10" s="145"/>
      <c r="F10" s="145"/>
      <c r="G10" s="145"/>
    </row>
    <row r="11" ht="15.35" customHeight="1">
      <c r="A11" s="145"/>
      <c r="B11" s="145"/>
      <c r="C11" s="145"/>
      <c r="D11" s="145"/>
      <c r="E11" s="145"/>
      <c r="F11" s="149"/>
      <c r="G11" s="149"/>
    </row>
    <row r="12" ht="15.35" customHeight="1">
      <c r="A12" s="145"/>
      <c r="B12" s="145"/>
      <c r="C12" s="145"/>
      <c r="D12" s="145"/>
      <c r="E12" s="150"/>
      <c r="F12" s="75">
        <v>487763.2</v>
      </c>
      <c r="G12" s="151">
        <v>8318950</v>
      </c>
    </row>
    <row r="13" ht="15.35" customHeight="1">
      <c r="A13" s="145"/>
      <c r="B13" s="145"/>
      <c r="C13" s="145"/>
      <c r="D13" s="145"/>
      <c r="E13" s="150"/>
      <c r="F13" s="75">
        <v>487760.4</v>
      </c>
      <c r="G13" s="151">
        <v>8318946</v>
      </c>
    </row>
    <row r="14" ht="16.2" customHeight="1">
      <c r="A14" s="145"/>
      <c r="B14" s="145"/>
      <c r="C14" s="145"/>
      <c r="D14" s="145"/>
      <c r="E14" s="150"/>
      <c r="F14" s="83">
        <v>487758.2</v>
      </c>
      <c r="G14" s="152">
        <v>8318941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dimension ref="A1:S54"/>
  <sheetViews>
    <sheetView workbookViewId="0" showGridLines="0" defaultGridColor="1"/>
  </sheetViews>
  <sheetFormatPr defaultColWidth="10.8333" defaultRowHeight="15.6" customHeight="1" outlineLevelRow="0" outlineLevelCol="0"/>
  <cols>
    <col min="1" max="19" width="10.8516" style="153" customWidth="1"/>
    <col min="20" max="16384" width="10.8516" style="153" customWidth="1"/>
  </cols>
  <sheetData>
    <row r="1" ht="15.6" customHeight="1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ht="15.6" customHeight="1">
      <c r="A2" s="145"/>
      <c r="B2" t="s" s="143">
        <v>109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ht="15.6" customHeight="1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ht="15.6" customHeight="1">
      <c r="A4" s="145"/>
      <c r="B4" t="s" s="143">
        <v>110</v>
      </c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</row>
    <row r="5" ht="15.6" customHeight="1">
      <c r="A5" s="145"/>
      <c r="B5" t="s" s="143">
        <v>111</v>
      </c>
      <c r="C5" s="145"/>
      <c r="D5" s="154">
        <v>0.00024</v>
      </c>
      <c r="E5" s="154">
        <v>0.00073</v>
      </c>
      <c r="F5" s="145"/>
      <c r="G5" s="145"/>
      <c r="H5" t="s" s="143">
        <v>111</v>
      </c>
      <c r="I5" s="154">
        <v>0.39941</v>
      </c>
      <c r="J5" s="154">
        <v>0.3999</v>
      </c>
      <c r="K5" s="145"/>
      <c r="L5" s="145"/>
      <c r="M5" s="145"/>
      <c r="N5" t="s" s="143">
        <v>111</v>
      </c>
      <c r="O5" s="154">
        <v>0.6059600000000001</v>
      </c>
      <c r="P5" s="154">
        <v>0.60645</v>
      </c>
      <c r="Q5" s="145"/>
      <c r="R5" s="145"/>
      <c r="S5" s="145"/>
    </row>
    <row r="6" ht="15.6" customHeight="1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</row>
    <row r="7" ht="15.6" customHeight="1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</row>
    <row r="8" ht="15.6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</row>
    <row r="9" ht="15.6" customHeight="1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</row>
    <row r="10" ht="15.6" customHeight="1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</row>
    <row r="11" ht="15.6" customHeight="1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</row>
    <row r="12" ht="15.6" customHeight="1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</row>
    <row r="13" ht="15.6" customHeight="1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</row>
    <row r="14" ht="15.6" customHeight="1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</row>
    <row r="15" ht="15.6" customHeight="1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</row>
    <row r="16" ht="15.6" customHeight="1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</row>
    <row r="17" ht="15.6" customHeight="1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</row>
    <row r="18" ht="15.6" customHeight="1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</row>
    <row r="19" ht="15.6" customHeight="1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</row>
    <row r="20" ht="15.6" customHeight="1">
      <c r="A20" s="145"/>
      <c r="B20" t="s" s="143">
        <v>112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</row>
    <row r="21" ht="15.6" customHeight="1">
      <c r="A21" s="145"/>
      <c r="B21" t="s" s="143">
        <v>111</v>
      </c>
      <c r="C21" s="154">
        <v>0</v>
      </c>
      <c r="D21" s="154">
        <v>0.0005</v>
      </c>
      <c r="E21" s="145"/>
      <c r="F21" s="145"/>
      <c r="G21" s="145"/>
      <c r="H21" t="s" s="143">
        <v>111</v>
      </c>
      <c r="I21" s="154">
        <v>0.39429</v>
      </c>
      <c r="J21" s="154">
        <v>0.3948</v>
      </c>
      <c r="K21" s="145"/>
      <c r="L21" s="145"/>
      <c r="M21" s="145"/>
      <c r="N21" s="145"/>
      <c r="O21" s="145"/>
      <c r="P21" s="145"/>
      <c r="Q21" s="145"/>
      <c r="R21" s="145"/>
      <c r="S21" s="145"/>
    </row>
    <row r="22" ht="15.6" customHeight="1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</row>
    <row r="23" ht="15.6" customHeight="1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</row>
    <row r="24" ht="15.6" customHeight="1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</row>
    <row r="25" ht="15.6" customHeight="1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</row>
    <row r="26" ht="15.6" customHeight="1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</row>
    <row r="27" ht="15.6" customHeight="1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</row>
    <row r="28" ht="15.6" customHeight="1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</row>
    <row r="29" ht="15.6" customHeight="1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</row>
    <row r="30" ht="15.6" customHeight="1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</row>
    <row r="31" ht="15.6" customHeight="1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</row>
    <row r="32" ht="15.6" customHeight="1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</row>
    <row r="33" ht="15.6" customHeight="1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</row>
    <row r="34" ht="15.6" customHeight="1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</row>
    <row r="35" ht="15.6" customHeight="1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</row>
    <row r="36" ht="15.6" customHeight="1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</row>
    <row r="37" ht="15.6" customHeight="1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</row>
    <row r="38" ht="15.6" customHeight="1">
      <c r="A38" s="145"/>
      <c r="B38" t="s" s="143">
        <v>113</v>
      </c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</row>
    <row r="39" ht="15.6" customHeight="1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</row>
    <row r="40" ht="15.6" customHeight="1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</row>
    <row r="41" ht="15.6" customHeight="1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</row>
    <row r="42" ht="15.6" customHeight="1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</row>
    <row r="43" ht="15.6" customHeight="1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</row>
    <row r="44" ht="15.6" customHeight="1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</row>
    <row r="45" ht="15.6" customHeight="1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</row>
    <row r="46" ht="15.6" customHeight="1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</row>
    <row r="47" ht="15.6" customHeight="1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</row>
    <row r="48" ht="15.6" customHeight="1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</row>
    <row r="49" ht="15.6" customHeight="1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</row>
    <row r="50" ht="15.6" customHeight="1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</row>
    <row r="51" ht="15.6" customHeight="1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</row>
    <row r="52" ht="15.6" customHeight="1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</row>
    <row r="53" ht="15.6" customHeight="1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</row>
    <row r="54" ht="15.6" customHeight="1">
      <c r="A54" s="150"/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4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dimension ref="A1:R12"/>
  <sheetViews>
    <sheetView workbookViewId="0" showGridLines="0" defaultGridColor="1"/>
  </sheetViews>
  <sheetFormatPr defaultColWidth="10.8333" defaultRowHeight="15.6" customHeight="1" outlineLevelRow="0" outlineLevelCol="0"/>
  <cols>
    <col min="1" max="18" width="10.8516" style="156" customWidth="1"/>
    <col min="19" max="16384" width="10.8516" style="156" customWidth="1"/>
  </cols>
  <sheetData>
    <row r="1" ht="15.6" customHeight="1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ht="15.6" customHeight="1">
      <c r="A2" s="145"/>
      <c r="B2" t="s" s="143">
        <v>114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ht="15.6" customHeight="1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</row>
    <row r="4" ht="15.6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</row>
    <row r="5" ht="15.6" customHeight="1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</row>
    <row r="6" ht="15.6" customHeight="1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</row>
    <row r="7" ht="15.6" customHeight="1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</row>
    <row r="8" ht="15.6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</row>
    <row r="9" ht="15.6" customHeight="1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</row>
    <row r="10" ht="15.6" customHeight="1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</row>
    <row r="11" ht="15.6" customHeight="1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</row>
    <row r="12" ht="15.6" customHeight="1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dimension ref="A1:BG74"/>
  <sheetViews>
    <sheetView workbookViewId="0" showGridLines="0" defaultGridColor="1"/>
  </sheetViews>
  <sheetFormatPr defaultColWidth="11.5" defaultRowHeight="13.2" customHeight="1" outlineLevelRow="0" outlineLevelCol="0"/>
  <cols>
    <col min="1" max="1" width="14.6719" style="157" customWidth="1"/>
    <col min="2" max="2" width="9.5" style="157" customWidth="1"/>
    <col min="3" max="3" width="9" style="157" customWidth="1"/>
    <col min="4" max="4" width="11.5" style="157" customWidth="1"/>
    <col min="5" max="5" width="14.5" style="157" customWidth="1"/>
    <col min="6" max="7" width="11.5" style="157" customWidth="1"/>
    <col min="8" max="8" width="8.35156" style="157" customWidth="1"/>
    <col min="9" max="9" width="13.1719" style="157" customWidth="1"/>
    <col min="10" max="10" width="10.8516" style="157" customWidth="1"/>
    <col min="11" max="11" width="8.85156" style="157" customWidth="1"/>
    <col min="12" max="14" width="11.5" style="157" customWidth="1"/>
    <col min="15" max="15" width="14.1719" style="157" customWidth="1"/>
    <col min="16" max="59" width="11.5" style="157" customWidth="1"/>
    <col min="60" max="16384" width="11.5" style="157" customWidth="1"/>
  </cols>
  <sheetData>
    <row r="1" ht="16.2" customHeight="1">
      <c r="A1" t="s" s="158">
        <v>115</v>
      </c>
      <c r="B1" s="159"/>
      <c r="C1" s="159"/>
      <c r="D1" s="159"/>
      <c r="E1" s="159"/>
      <c r="F1" s="159"/>
      <c r="G1" s="159"/>
      <c r="H1" s="159"/>
      <c r="I1" s="159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160"/>
      <c r="V1" s="160"/>
      <c r="W1" s="160"/>
      <c r="X1" s="160"/>
      <c r="Y1" s="160"/>
      <c r="Z1" s="160"/>
      <c r="AA1" s="160"/>
      <c r="AB1" s="160"/>
      <c r="AC1" s="160"/>
      <c r="AD1" s="4"/>
      <c r="AE1" s="160"/>
      <c r="AF1" s="160"/>
      <c r="AG1" s="160"/>
      <c r="AH1" s="160"/>
      <c r="AI1" s="160"/>
      <c r="AJ1" s="160"/>
      <c r="AK1" s="160"/>
      <c r="AL1" s="160"/>
      <c r="AM1" s="160"/>
      <c r="AN1" s="4"/>
      <c r="AO1" s="160"/>
      <c r="AP1" s="160"/>
      <c r="AQ1" s="160"/>
      <c r="AR1" s="160"/>
      <c r="AS1" s="160"/>
      <c r="AT1" s="160"/>
      <c r="AU1" s="160"/>
      <c r="AV1" s="160"/>
      <c r="AW1" s="160"/>
      <c r="AX1" s="4"/>
      <c r="AY1" s="160"/>
      <c r="AZ1" s="160"/>
      <c r="BA1" s="160"/>
      <c r="BB1" s="160"/>
      <c r="BC1" s="160"/>
      <c r="BD1" s="160"/>
      <c r="BE1" s="160"/>
      <c r="BF1" s="160"/>
      <c r="BG1" s="161"/>
    </row>
    <row r="2" ht="12.75" customHeight="1">
      <c r="A2" t="s" s="162">
        <v>116</v>
      </c>
      <c r="B2" s="163"/>
      <c r="C2" s="163"/>
      <c r="D2" s="163"/>
      <c r="E2" s="163"/>
      <c r="F2" s="163"/>
      <c r="G2" s="163"/>
      <c r="H2" s="163"/>
      <c r="I2" s="163"/>
      <c r="J2" s="9"/>
      <c r="K2" s="9"/>
      <c r="L2" s="9"/>
      <c r="M2" s="9"/>
      <c r="N2" s="9"/>
      <c r="O2" s="9"/>
      <c r="P2" s="9"/>
      <c r="Q2" s="9"/>
      <c r="R2" s="9"/>
      <c r="S2" s="9"/>
      <c r="T2" s="164"/>
      <c r="U2" t="s" s="165">
        <v>117</v>
      </c>
      <c r="V2" s="166"/>
      <c r="W2" s="166"/>
      <c r="X2" s="166"/>
      <c r="Y2" s="166"/>
      <c r="Z2" s="166"/>
      <c r="AA2" s="167"/>
      <c r="AB2" s="168">
        <f>D48</f>
        <v>889.642168802729</v>
      </c>
      <c r="AC2" t="s" s="169">
        <v>118</v>
      </c>
      <c r="AD2" s="170"/>
      <c r="AE2" t="s" s="165">
        <v>119</v>
      </c>
      <c r="AF2" s="166"/>
      <c r="AG2" s="166"/>
      <c r="AH2" s="166"/>
      <c r="AI2" s="166"/>
      <c r="AJ2" s="166"/>
      <c r="AK2" s="167"/>
      <c r="AL2" t="s" s="165">
        <v>120</v>
      </c>
      <c r="AM2" s="167"/>
      <c r="AN2" s="170"/>
      <c r="AO2" t="s" s="165">
        <v>121</v>
      </c>
      <c r="AP2" s="166"/>
      <c r="AQ2" s="166"/>
      <c r="AR2" s="166"/>
      <c r="AS2" s="166"/>
      <c r="AT2" s="166"/>
      <c r="AU2" s="167"/>
      <c r="AV2" t="s" s="165">
        <v>122</v>
      </c>
      <c r="AW2" s="167"/>
      <c r="AX2" s="170"/>
      <c r="AY2" t="s" s="165">
        <v>123</v>
      </c>
      <c r="AZ2" s="166"/>
      <c r="BA2" s="166"/>
      <c r="BB2" s="166"/>
      <c r="BC2" s="166"/>
      <c r="BD2" s="166"/>
      <c r="BE2" s="167"/>
      <c r="BF2" t="s" s="165">
        <v>124</v>
      </c>
      <c r="BG2" s="167"/>
    </row>
    <row r="3" ht="13.5" customHeight="1">
      <c r="A3" s="171"/>
      <c r="B3" s="172"/>
      <c r="C3" s="172"/>
      <c r="D3" s="172"/>
      <c r="E3" s="172"/>
      <c r="F3" s="172"/>
      <c r="G3" s="172"/>
      <c r="H3" s="172"/>
      <c r="I3" s="172"/>
      <c r="J3" s="9"/>
      <c r="K3" s="9"/>
      <c r="L3" s="9"/>
      <c r="M3" s="9"/>
      <c r="N3" s="9"/>
      <c r="O3" s="9"/>
      <c r="P3" s="9"/>
      <c r="Q3" s="9"/>
      <c r="R3" s="9"/>
      <c r="S3" s="9"/>
      <c r="T3" s="164"/>
      <c r="U3" s="173"/>
      <c r="V3" s="174"/>
      <c r="W3" s="174"/>
      <c r="X3" s="174"/>
      <c r="Y3" s="174"/>
      <c r="Z3" s="174"/>
      <c r="AA3" s="175"/>
      <c r="AB3" s="176"/>
      <c r="AC3" s="177"/>
      <c r="AD3" s="170"/>
      <c r="AE3" s="173"/>
      <c r="AF3" s="174"/>
      <c r="AG3" s="174"/>
      <c r="AH3" s="174"/>
      <c r="AI3" s="174"/>
      <c r="AJ3" s="174"/>
      <c r="AK3" s="175"/>
      <c r="AL3" s="173"/>
      <c r="AM3" s="175"/>
      <c r="AN3" s="170"/>
      <c r="AO3" s="173"/>
      <c r="AP3" s="174"/>
      <c r="AQ3" s="174"/>
      <c r="AR3" s="174"/>
      <c r="AS3" s="174"/>
      <c r="AT3" s="174"/>
      <c r="AU3" s="175"/>
      <c r="AV3" s="173"/>
      <c r="AW3" s="175"/>
      <c r="AX3" s="170"/>
      <c r="AY3" s="173"/>
      <c r="AZ3" s="174"/>
      <c r="BA3" s="174"/>
      <c r="BB3" s="174"/>
      <c r="BC3" s="174"/>
      <c r="BD3" s="174"/>
      <c r="BE3" s="175"/>
      <c r="BF3" s="173"/>
      <c r="BG3" s="175"/>
    </row>
    <row r="4" ht="13.8" customHeight="1">
      <c r="A4" t="s" s="178">
        <v>88</v>
      </c>
      <c r="B4" t="s" s="179">
        <v>48</v>
      </c>
      <c r="C4" t="s" s="179">
        <v>49</v>
      </c>
      <c r="D4" t="s" s="179">
        <v>125</v>
      </c>
      <c r="E4" t="s" s="179">
        <v>91</v>
      </c>
      <c r="F4" t="s" s="179">
        <v>126</v>
      </c>
      <c r="G4" t="s" s="179">
        <v>127</v>
      </c>
      <c r="H4" t="s" s="180">
        <v>79</v>
      </c>
      <c r="I4" t="s" s="181">
        <v>82</v>
      </c>
      <c r="J4" s="182"/>
      <c r="K4" s="9"/>
      <c r="L4" s="9"/>
      <c r="M4" s="9"/>
      <c r="N4" s="9"/>
      <c r="O4" s="9"/>
      <c r="P4" s="9"/>
      <c r="Q4" s="9"/>
      <c r="R4" s="9"/>
      <c r="S4" s="9"/>
      <c r="T4" s="183"/>
      <c r="U4" t="s" s="184">
        <v>57</v>
      </c>
      <c r="V4" t="s" s="185">
        <v>58</v>
      </c>
      <c r="W4" t="s" s="185">
        <v>61</v>
      </c>
      <c r="X4" t="s" s="186">
        <v>60</v>
      </c>
      <c r="Y4" t="s" s="185">
        <v>128</v>
      </c>
      <c r="Z4" t="s" s="185">
        <v>81</v>
      </c>
      <c r="AA4" t="s" s="185">
        <v>129</v>
      </c>
      <c r="AB4" t="s" s="185">
        <v>130</v>
      </c>
      <c r="AC4" t="s" s="187">
        <v>131</v>
      </c>
      <c r="AD4" s="170"/>
      <c r="AE4" t="s" s="188">
        <v>57</v>
      </c>
      <c r="AF4" t="s" s="189">
        <v>58</v>
      </c>
      <c r="AG4" t="s" s="189">
        <v>61</v>
      </c>
      <c r="AH4" t="s" s="186">
        <v>60</v>
      </c>
      <c r="AI4" t="s" s="189">
        <v>128</v>
      </c>
      <c r="AJ4" t="s" s="189">
        <v>81</v>
      </c>
      <c r="AK4" t="s" s="189">
        <v>129</v>
      </c>
      <c r="AL4" t="s" s="189">
        <v>130</v>
      </c>
      <c r="AM4" t="s" s="190">
        <v>131</v>
      </c>
      <c r="AN4" s="191"/>
      <c r="AO4" t="s" s="185">
        <v>57</v>
      </c>
      <c r="AP4" t="s" s="185">
        <v>58</v>
      </c>
      <c r="AQ4" t="s" s="185">
        <v>61</v>
      </c>
      <c r="AR4" t="s" s="186">
        <v>60</v>
      </c>
      <c r="AS4" t="s" s="185">
        <v>128</v>
      </c>
      <c r="AT4" t="s" s="185">
        <v>81</v>
      </c>
      <c r="AU4" t="s" s="185">
        <v>129</v>
      </c>
      <c r="AV4" t="s" s="185">
        <v>130</v>
      </c>
      <c r="AW4" t="s" s="187">
        <v>131</v>
      </c>
      <c r="AX4" s="170"/>
      <c r="AY4" t="s" s="188">
        <v>57</v>
      </c>
      <c r="AZ4" t="s" s="189">
        <v>58</v>
      </c>
      <c r="BA4" t="s" s="189">
        <v>61</v>
      </c>
      <c r="BB4" t="s" s="186">
        <v>60</v>
      </c>
      <c r="BC4" t="s" s="189">
        <v>128</v>
      </c>
      <c r="BD4" t="s" s="189">
        <v>81</v>
      </c>
      <c r="BE4" t="s" s="189">
        <v>129</v>
      </c>
      <c r="BF4" t="s" s="189">
        <v>130</v>
      </c>
      <c r="BG4" t="s" s="190">
        <v>131</v>
      </c>
    </row>
    <row r="5" ht="13.8" customHeight="1">
      <c r="A5" t="s" s="192">
        <v>132</v>
      </c>
      <c r="B5" t="s" s="193">
        <v>63</v>
      </c>
      <c r="C5" t="s" s="193">
        <v>63</v>
      </c>
      <c r="D5" s="194"/>
      <c r="E5" t="s" s="193">
        <v>133</v>
      </c>
      <c r="F5" t="s" s="193">
        <v>65</v>
      </c>
      <c r="G5" t="s" s="193">
        <v>64</v>
      </c>
      <c r="H5" s="195"/>
      <c r="I5" s="196"/>
      <c r="J5" s="182"/>
      <c r="K5" s="9"/>
      <c r="L5" s="9"/>
      <c r="M5" s="9"/>
      <c r="N5" s="9"/>
      <c r="O5" s="9"/>
      <c r="P5" s="9"/>
      <c r="Q5" s="9"/>
      <c r="R5" s="9"/>
      <c r="S5" s="9"/>
      <c r="T5" s="197"/>
      <c r="U5" s="198">
        <v>1</v>
      </c>
      <c r="V5" s="199">
        <f>X5/2+W5</f>
        <v>8</v>
      </c>
      <c r="W5" s="199">
        <f>$C$6</f>
        <v>3.5</v>
      </c>
      <c r="X5" s="200">
        <f>D47</f>
        <v>9</v>
      </c>
      <c r="Y5" s="201">
        <f>$F$6</f>
        <v>98.8491298669699</v>
      </c>
      <c r="Z5" s="202">
        <f>(Y5/U5)*((ATAN((X5+W5-V5)/U5)+ATAN(V5-W5)/U5))</f>
        <v>267.313230146683</v>
      </c>
      <c r="AA5" s="201">
        <f>$H$6*Z5^$I$6</f>
        <v>40818064.763032</v>
      </c>
      <c r="AB5" s="202">
        <f>$B$8</f>
        <v>667.039775093713</v>
      </c>
      <c r="AC5" s="202">
        <f>AB5/4</f>
        <v>166.759943773428</v>
      </c>
      <c r="AD5" s="203"/>
      <c r="AE5" s="204">
        <v>1</v>
      </c>
      <c r="AF5" s="205">
        <f>AH5/2+AG5</f>
        <v>10</v>
      </c>
      <c r="AG5" s="205">
        <f>$B$6-AH5</f>
        <v>7.5</v>
      </c>
      <c r="AH5" s="200">
        <v>5</v>
      </c>
      <c r="AI5" s="206">
        <f>$F$6</f>
        <v>98.8491298669699</v>
      </c>
      <c r="AJ5" s="207">
        <f>(AI5/AE5)*((ATAN((AH5+AG5-AF5)/AE5)+ATAN(AF5-AG5)/AE5))</f>
        <v>235.318251631035</v>
      </c>
      <c r="AK5" s="206">
        <f>$H$6*AJ5^$I$6</f>
        <v>31996727.6286548</v>
      </c>
      <c r="AL5" s="207">
        <f>$B$8</f>
        <v>667.039775093713</v>
      </c>
      <c r="AM5" s="207">
        <f>AL5/4</f>
        <v>166.759943773428</v>
      </c>
      <c r="AN5" s="203"/>
      <c r="AO5" s="198">
        <v>1</v>
      </c>
      <c r="AP5" s="199">
        <f>AR5/2+AQ5</f>
        <v>5</v>
      </c>
      <c r="AQ5" s="199">
        <f>$C$6</f>
        <v>3.5</v>
      </c>
      <c r="AR5" s="200">
        <v>3</v>
      </c>
      <c r="AS5" s="201">
        <f>$F$6</f>
        <v>98.8491298669699</v>
      </c>
      <c r="AT5" s="202">
        <f>(AS5/AO5)*((ATAN((AR5+AQ5-AP5)/AO5)+ATAN(AP5-AQ5)/AO5))</f>
        <v>194.296608763436</v>
      </c>
      <c r="AU5" s="201">
        <f>$H$6*AT5^$I$6</f>
        <v>22192790.568185</v>
      </c>
      <c r="AV5" s="202">
        <f>$B$8</f>
        <v>667.039775093713</v>
      </c>
      <c r="AW5" s="202">
        <f>AV5/4</f>
        <v>166.759943773428</v>
      </c>
      <c r="AX5" s="203"/>
      <c r="AY5" s="204">
        <v>1</v>
      </c>
      <c r="AZ5" s="205">
        <f>BB5/2+BA5</f>
        <v>12</v>
      </c>
      <c r="BA5" s="205">
        <f>$B$6-BB5</f>
        <v>11.5</v>
      </c>
      <c r="BB5" s="200">
        <v>1</v>
      </c>
      <c r="BC5" s="206">
        <f>$F$6</f>
        <v>98.8491298669699</v>
      </c>
      <c r="BD5" s="207">
        <f>(BC5/AY5)*((ATAN((BB5+BA5-AZ5)/AY5)+ATAN(AZ5-BA5)/AY5))</f>
        <v>91.6623254292615</v>
      </c>
      <c r="BE5" s="206">
        <f>$H$6*BD5^$I$6</f>
        <v>5284792.09785336</v>
      </c>
      <c r="BF5" s="207">
        <f>$B$8</f>
        <v>667.039775093713</v>
      </c>
      <c r="BG5" s="207">
        <f>BF5/4</f>
        <v>166.759943773428</v>
      </c>
    </row>
    <row r="6" ht="13.8" customHeight="1">
      <c r="A6" s="208">
        <f>'Prueba 01'!E71</f>
        <v>12.25</v>
      </c>
      <c r="B6" s="209">
        <f>'Prueba 01'!E72</f>
        <v>12.5</v>
      </c>
      <c r="C6" s="209">
        <f>'Prueba 01'!E73</f>
        <v>3.5</v>
      </c>
      <c r="D6" t="s" s="210">
        <v>134</v>
      </c>
      <c r="E6" s="209">
        <f>'Prueba 01'!E75</f>
        <v>1.3</v>
      </c>
      <c r="F6" s="211">
        <f>(A6*2.54/10)^2/4*3.1415927*10*E6</f>
        <v>98.8491298669699</v>
      </c>
      <c r="G6" s="211">
        <f>F6*(B6-C6)</f>
        <v>889.642168802729</v>
      </c>
      <c r="H6" s="212">
        <f>'Prueba 01'!E78</f>
        <v>944.59</v>
      </c>
      <c r="I6" s="213">
        <f>'Prueba 01'!K57</f>
        <v>1.91</v>
      </c>
      <c r="J6" s="214"/>
      <c r="K6" s="9"/>
      <c r="L6" s="9"/>
      <c r="M6" s="9"/>
      <c r="N6" s="9"/>
      <c r="O6" s="9"/>
      <c r="P6" s="9"/>
      <c r="Q6" s="9"/>
      <c r="R6" s="9"/>
      <c r="S6" s="9"/>
      <c r="T6" s="197"/>
      <c r="U6" s="215">
        <v>2</v>
      </c>
      <c r="V6" s="216">
        <f>X5/2+W5</f>
        <v>8</v>
      </c>
      <c r="W6" s="216">
        <f>$C$6</f>
        <v>3.5</v>
      </c>
      <c r="X6" s="217">
        <f>X5</f>
        <v>9</v>
      </c>
      <c r="Y6" s="218">
        <f>$F$6</f>
        <v>98.8491298669699</v>
      </c>
      <c r="Z6" s="219">
        <f>(Y6/U6)*((ATAN((X6+W6-V6)/U6)+ATAN(V6-W6)/U6))</f>
        <v>90.3795232852375</v>
      </c>
      <c r="AA6" s="218">
        <f>$H$6*Z6^$I$6</f>
        <v>5144428.45741413</v>
      </c>
      <c r="AB6" s="219">
        <f>$B$8</f>
        <v>667.039775093713</v>
      </c>
      <c r="AC6" s="219">
        <f>AB6/4</f>
        <v>166.759943773428</v>
      </c>
      <c r="AD6" s="203"/>
      <c r="AE6" s="220">
        <v>2</v>
      </c>
      <c r="AF6" s="221">
        <f>AH5/2+AG5</f>
        <v>10</v>
      </c>
      <c r="AG6" s="221">
        <f>$B$6-AH6</f>
        <v>7.5</v>
      </c>
      <c r="AH6" s="217">
        <v>5</v>
      </c>
      <c r="AI6" s="222">
        <f>$F$6</f>
        <v>98.8491298669699</v>
      </c>
      <c r="AJ6" s="223">
        <f>(AI6/AE6)*((ATAN((AH6+AG6-AF6)/AE6)+ATAN(AF6-AG6)/AE6))</f>
        <v>73.7019289926246</v>
      </c>
      <c r="AK6" s="222">
        <f>$H$6*AJ6^$I$6</f>
        <v>3484399.60740682</v>
      </c>
      <c r="AL6" s="223">
        <f>$B$8</f>
        <v>667.039775093713</v>
      </c>
      <c r="AM6" s="223">
        <f>AL6/4</f>
        <v>166.759943773428</v>
      </c>
      <c r="AN6" s="203"/>
      <c r="AO6" s="215">
        <v>2</v>
      </c>
      <c r="AP6" s="216">
        <f>AR5/2+AQ5</f>
        <v>5</v>
      </c>
      <c r="AQ6" s="216">
        <f>$C$6</f>
        <v>3.5</v>
      </c>
      <c r="AR6" s="217">
        <v>3</v>
      </c>
      <c r="AS6" s="218">
        <f>$F$6</f>
        <v>98.8491298669699</v>
      </c>
      <c r="AT6" s="219">
        <f>(AS6/AO6)*((ATAN((AR6+AQ6-AP6)/AO6)+ATAN(AP6-AQ6)/AO6))</f>
        <v>56.0918384317528</v>
      </c>
      <c r="AU6" s="218">
        <f>$H$6*AT6^$I$6</f>
        <v>2068434.25619425</v>
      </c>
      <c r="AV6" s="219">
        <f>$B$8</f>
        <v>667.039775093713</v>
      </c>
      <c r="AW6" s="219">
        <f>AV6/4</f>
        <v>166.759943773428</v>
      </c>
      <c r="AX6" s="203"/>
      <c r="AY6" s="220">
        <v>2</v>
      </c>
      <c r="AZ6" s="221">
        <f>BB5/2+BA5</f>
        <v>12</v>
      </c>
      <c r="BA6" s="221">
        <f>$B$6-BB6</f>
        <v>11.5</v>
      </c>
      <c r="BB6" s="217">
        <v>1</v>
      </c>
      <c r="BC6" s="222">
        <f>$F$6</f>
        <v>98.8491298669699</v>
      </c>
      <c r="BD6" s="223">
        <f>(BC6/AY6)*((ATAN((BB6+BA6-AZ6)/AY6)+ATAN(AZ6-BA6)/AY6))</f>
        <v>23.5657545216897</v>
      </c>
      <c r="BE6" s="222">
        <f>$H$6*BD6^$I$6</f>
        <v>394730.532963364</v>
      </c>
      <c r="BF6" s="223">
        <f>$B$8</f>
        <v>667.039775093713</v>
      </c>
      <c r="BG6" s="223">
        <f>BF6/4</f>
        <v>166.759943773428</v>
      </c>
    </row>
    <row r="7" ht="13.8" customHeight="1">
      <c r="A7" s="224"/>
      <c r="B7" s="225"/>
      <c r="C7" s="226"/>
      <c r="D7" s="226"/>
      <c r="E7" s="226"/>
      <c r="F7" s="226"/>
      <c r="G7" s="226"/>
      <c r="H7" s="226"/>
      <c r="I7" s="226"/>
      <c r="J7" s="227"/>
      <c r="K7" s="9"/>
      <c r="L7" s="9"/>
      <c r="M7" s="9"/>
      <c r="N7" s="9"/>
      <c r="O7" s="9"/>
      <c r="P7" s="9"/>
      <c r="Q7" s="9"/>
      <c r="R7" s="9"/>
      <c r="S7" s="9"/>
      <c r="T7" s="197"/>
      <c r="U7" s="215">
        <v>3</v>
      </c>
      <c r="V7" s="216">
        <f>X6/2+W6</f>
        <v>8</v>
      </c>
      <c r="W7" s="216">
        <f>$C$6</f>
        <v>3.5</v>
      </c>
      <c r="X7" s="217">
        <f>X6</f>
        <v>9</v>
      </c>
      <c r="Y7" s="218">
        <f>$F$6</f>
        <v>98.8491298669699</v>
      </c>
      <c r="Z7" s="219">
        <f>(Y7/U7)*((ATAN((X7+W7-V7)/U7)+ATAN(V7-W7)/U7))</f>
        <v>47.2335031353884</v>
      </c>
      <c r="AA7" s="218">
        <f>$H$6*Z7^$I$6</f>
        <v>1489570.7752428</v>
      </c>
      <c r="AB7" s="219">
        <f>$B$8</f>
        <v>667.039775093713</v>
      </c>
      <c r="AC7" s="219">
        <f>AB7/4</f>
        <v>166.759943773428</v>
      </c>
      <c r="AD7" s="203"/>
      <c r="AE7" s="220">
        <v>3</v>
      </c>
      <c r="AF7" s="221">
        <f>AH6/2+AG6</f>
        <v>10</v>
      </c>
      <c r="AG7" s="221">
        <f>$B$6-AH7</f>
        <v>7.5</v>
      </c>
      <c r="AH7" s="217">
        <v>5</v>
      </c>
      <c r="AI7" s="222">
        <f>$F$6</f>
        <v>98.8491298669699</v>
      </c>
      <c r="AJ7" s="223">
        <f>(AI7/AE7)*((ATAN((AH7+AG7-AF7)/AE7)+ATAN(AF7-AG7)/AE7))</f>
        <v>35.9646608974984</v>
      </c>
      <c r="AK7" s="222">
        <f>$H$6*AJ7^$I$6</f>
        <v>885047.227337308</v>
      </c>
      <c r="AL7" s="223">
        <f>$B$8</f>
        <v>667.039775093713</v>
      </c>
      <c r="AM7" s="223">
        <f>AL7/4</f>
        <v>166.759943773428</v>
      </c>
      <c r="AN7" s="203"/>
      <c r="AO7" s="215">
        <v>3</v>
      </c>
      <c r="AP7" s="216">
        <f>AR6/2+AQ6</f>
        <v>5</v>
      </c>
      <c r="AQ7" s="216">
        <f>$C$6</f>
        <v>3.5</v>
      </c>
      <c r="AR7" s="217">
        <v>3</v>
      </c>
      <c r="AS7" s="218">
        <f>$F$6</f>
        <v>98.8491298669699</v>
      </c>
      <c r="AT7" s="219">
        <f>(AS7/AO7)*((ATAN((AR7+AQ7-AP7)/AO7)+ATAN(AP7-AQ7)/AO7))</f>
        <v>26.0713102806234</v>
      </c>
      <c r="AU7" s="218">
        <f>$H$6*AT7^$I$6</f>
        <v>478756.190841643</v>
      </c>
      <c r="AV7" s="219">
        <f>$B$8</f>
        <v>667.039775093713</v>
      </c>
      <c r="AW7" s="219">
        <f>AV7/4</f>
        <v>166.759943773428</v>
      </c>
      <c r="AX7" s="203"/>
      <c r="AY7" s="220">
        <v>3</v>
      </c>
      <c r="AZ7" s="221">
        <f>BB6/2+BA6</f>
        <v>12</v>
      </c>
      <c r="BA7" s="221">
        <f>$B$6-BB7</f>
        <v>11.5</v>
      </c>
      <c r="BB7" s="217">
        <v>1</v>
      </c>
      <c r="BC7" s="222">
        <f>$F$6</f>
        <v>98.8491298669699</v>
      </c>
      <c r="BD7" s="223">
        <f>(BC7/AY7)*((ATAN((BB7+BA7-AZ7)/AY7)+ATAN(AZ7-BA7)/AY7))</f>
        <v>10.533952433109</v>
      </c>
      <c r="BE7" s="222">
        <f>$H$6*BD7^$I$6</f>
        <v>84799.4094230933</v>
      </c>
      <c r="BF7" s="223">
        <f>$B$8</f>
        <v>667.039775093713</v>
      </c>
      <c r="BG7" s="223">
        <f>BF7/4</f>
        <v>166.759943773428</v>
      </c>
    </row>
    <row r="8" ht="15" customHeight="1">
      <c r="A8" t="s" s="228">
        <v>135</v>
      </c>
      <c r="B8" s="229">
        <f>'Prueba 01'!L72</f>
        <v>667.039775093713</v>
      </c>
      <c r="C8" s="182"/>
      <c r="D8" t="s" s="230">
        <v>136</v>
      </c>
      <c r="E8" s="231"/>
      <c r="F8" t="s" s="230">
        <v>107</v>
      </c>
      <c r="G8" s="9"/>
      <c r="H8" s="9"/>
      <c r="I8" s="9"/>
      <c r="J8" s="227"/>
      <c r="K8" s="9"/>
      <c r="L8" s="9"/>
      <c r="M8" s="9"/>
      <c r="N8" s="9"/>
      <c r="O8" s="9"/>
      <c r="P8" s="9"/>
      <c r="Q8" s="9"/>
      <c r="R8" s="9"/>
      <c r="S8" s="9"/>
      <c r="T8" s="197"/>
      <c r="U8" s="215">
        <v>4</v>
      </c>
      <c r="V8" s="216">
        <f>X7/2+W7</f>
        <v>8</v>
      </c>
      <c r="W8" s="216">
        <f>$C$6</f>
        <v>3.5</v>
      </c>
      <c r="X8" s="217">
        <f>X7</f>
        <v>9</v>
      </c>
      <c r="Y8" s="218">
        <f>$F$6</f>
        <v>98.8491298669699</v>
      </c>
      <c r="Z8" s="219">
        <f>(Y8/U8)*((ATAN((X8+W8-V8)/U8)+ATAN(V8-W8)/U8))</f>
        <v>29.2145101923391</v>
      </c>
      <c r="AA8" s="218">
        <f>$H$6*Z8^$I$6</f>
        <v>595027.020129591</v>
      </c>
      <c r="AB8" s="219">
        <f>$B$8</f>
        <v>667.039775093713</v>
      </c>
      <c r="AC8" s="219">
        <f>AB8/4</f>
        <v>166.759943773428</v>
      </c>
      <c r="AD8" s="203"/>
      <c r="AE8" s="220">
        <v>4</v>
      </c>
      <c r="AF8" s="221">
        <f>AH7/2+AG7</f>
        <v>10</v>
      </c>
      <c r="AG8" s="221">
        <f>$B$6-AH8</f>
        <v>7.5</v>
      </c>
      <c r="AH8" s="217">
        <v>5</v>
      </c>
      <c r="AI8" s="222">
        <f>$F$6</f>
        <v>98.8491298669699</v>
      </c>
      <c r="AJ8" s="223">
        <f>(AI8/AE8)*((ATAN((AH8+AG8-AF8)/AE8)+ATAN(AF8-AG8)/AE8))</f>
        <v>21.1579594299689</v>
      </c>
      <c r="AK8" s="222">
        <f>$H$6*AJ8^$I$6</f>
        <v>321290.78040931</v>
      </c>
      <c r="AL8" s="223">
        <f>$B$8</f>
        <v>667.039775093713</v>
      </c>
      <c r="AM8" s="223">
        <f>AL8/4</f>
        <v>166.759943773428</v>
      </c>
      <c r="AN8" s="203"/>
      <c r="AO8" s="215">
        <v>4</v>
      </c>
      <c r="AP8" s="216">
        <f>AR7/2+AQ7</f>
        <v>5</v>
      </c>
      <c r="AQ8" s="216">
        <f>$C$6</f>
        <v>3.5</v>
      </c>
      <c r="AR8" s="217">
        <v>3</v>
      </c>
      <c r="AS8" s="218">
        <f>$F$6</f>
        <v>98.8491298669699</v>
      </c>
      <c r="AT8" s="219">
        <f>(AS8/AO8)*((ATAN((AR8+AQ8-AP8)/AO8)+ATAN(AP8-AQ8)/AO8))</f>
        <v>14.9378111683663</v>
      </c>
      <c r="AU8" s="218">
        <f>$H$6*AT8^$I$6</f>
        <v>165246.186963926</v>
      </c>
      <c r="AV8" s="219">
        <f>$B$8</f>
        <v>667.039775093713</v>
      </c>
      <c r="AW8" s="219">
        <f>AV8/4</f>
        <v>166.759943773428</v>
      </c>
      <c r="AX8" s="203"/>
      <c r="AY8" s="220">
        <v>4</v>
      </c>
      <c r="AZ8" s="221">
        <f>BB7/2+BA7</f>
        <v>12</v>
      </c>
      <c r="BA8" s="221">
        <f>$B$6-BB8</f>
        <v>11.5</v>
      </c>
      <c r="BB8" s="217">
        <v>1</v>
      </c>
      <c r="BC8" s="222">
        <f>$F$6</f>
        <v>98.8491298669699</v>
      </c>
      <c r="BD8" s="223">
        <f>(BC8/AY8)*((ATAN((BB8+BA8-AZ8)/AY8)+ATAN(AZ8-BA8)/AY8))</f>
        <v>5.93754342105421</v>
      </c>
      <c r="BE8" s="222">
        <f>$H$6*BD8^$I$6</f>
        <v>28368.2358495786</v>
      </c>
      <c r="BF8" s="223">
        <f>$B$8</f>
        <v>667.039775093713</v>
      </c>
      <c r="BG8" s="223">
        <f>BF8/4</f>
        <v>166.759943773428</v>
      </c>
    </row>
    <row r="9" ht="15.85" customHeight="1">
      <c r="A9" s="232"/>
      <c r="B9" s="226"/>
      <c r="C9" s="9"/>
      <c r="D9" s="9"/>
      <c r="E9" s="9"/>
      <c r="F9" s="9"/>
      <c r="G9" s="9"/>
      <c r="H9" s="9"/>
      <c r="I9" s="9"/>
      <c r="J9" s="233"/>
      <c r="K9" s="9"/>
      <c r="L9" s="9"/>
      <c r="M9" s="9"/>
      <c r="N9" s="9"/>
      <c r="O9" s="9"/>
      <c r="P9" s="9"/>
      <c r="Q9" s="9"/>
      <c r="R9" s="9"/>
      <c r="S9" s="9"/>
      <c r="T9" s="197"/>
      <c r="U9" s="215">
        <v>5</v>
      </c>
      <c r="V9" s="216">
        <f>X8/2+W8</f>
        <v>8</v>
      </c>
      <c r="W9" s="216">
        <f>$C$6</f>
        <v>3.5</v>
      </c>
      <c r="X9" s="217">
        <f>X8</f>
        <v>9</v>
      </c>
      <c r="Y9" s="218">
        <f>$F$6</f>
        <v>98.8491298669699</v>
      </c>
      <c r="Z9" s="219">
        <f>(Y9/U9)*((ATAN((X9+W9-V9)/U9)+ATAN(V9-W9)/U9))</f>
        <v>19.8338916359279</v>
      </c>
      <c r="AA9" s="218">
        <f>$H$6*Z9^$I$6</f>
        <v>283983.103803077</v>
      </c>
      <c r="AB9" s="219">
        <f>$B$8</f>
        <v>667.039775093713</v>
      </c>
      <c r="AC9" s="219">
        <f>AB9/4</f>
        <v>166.759943773428</v>
      </c>
      <c r="AD9" s="203"/>
      <c r="AE9" s="220">
        <v>5</v>
      </c>
      <c r="AF9" s="221">
        <f>AH8/2+AG8</f>
        <v>10</v>
      </c>
      <c r="AG9" s="221">
        <f>$B$6-AH9</f>
        <v>7.5</v>
      </c>
      <c r="AH9" s="217">
        <v>5</v>
      </c>
      <c r="AI9" s="222">
        <f>$F$6</f>
        <v>98.8491298669699</v>
      </c>
      <c r="AJ9" s="223">
        <f>(AI9/AE9)*((ATAN((AH9+AG9-AF9)/AE9)+ATAN(AF9-AG9)/AE9))</f>
        <v>13.8725975755469</v>
      </c>
      <c r="AK9" s="222">
        <f>$H$6*AJ9^$I$6</f>
        <v>143471.19610903</v>
      </c>
      <c r="AL9" s="223">
        <f>$B$8</f>
        <v>667.039775093713</v>
      </c>
      <c r="AM9" s="223">
        <f>AL9/4</f>
        <v>166.759943773428</v>
      </c>
      <c r="AN9" s="203"/>
      <c r="AO9" s="215">
        <v>5</v>
      </c>
      <c r="AP9" s="216">
        <f>AR8/2+AQ8</f>
        <v>5</v>
      </c>
      <c r="AQ9" s="216">
        <f>$C$6</f>
        <v>3.5</v>
      </c>
      <c r="AR9" s="217">
        <v>3</v>
      </c>
      <c r="AS9" s="218">
        <f>$F$6</f>
        <v>98.8491298669699</v>
      </c>
      <c r="AT9" s="219">
        <f>(AS9/AO9)*((ATAN((AR9+AQ9-AP9)/AO9)+ATAN(AP9-AQ9)/AO9))</f>
        <v>9.647982280859409</v>
      </c>
      <c r="AU9" s="218">
        <f>$H$6*AT9^$I$6</f>
        <v>71699.652891310994</v>
      </c>
      <c r="AV9" s="219">
        <f>$B$8</f>
        <v>667.039775093713</v>
      </c>
      <c r="AW9" s="219">
        <f>AV9/4</f>
        <v>166.759943773428</v>
      </c>
      <c r="AX9" s="203"/>
      <c r="AY9" s="220">
        <v>5</v>
      </c>
      <c r="AZ9" s="221">
        <f>BB8/2+BA8</f>
        <v>12</v>
      </c>
      <c r="BA9" s="221">
        <f>$B$6-BB9</f>
        <v>11.5</v>
      </c>
      <c r="BB9" s="217">
        <v>1</v>
      </c>
      <c r="BC9" s="222">
        <f>$F$6</f>
        <v>98.8491298669699</v>
      </c>
      <c r="BD9" s="223">
        <f>(BC9/AY9)*((ATAN((BB9+BA9-AZ9)/AY9)+ATAN(AZ9-BA9)/AY9))</f>
        <v>3.80367842333818</v>
      </c>
      <c r="BE9" s="222">
        <f>$H$6*BD9^$I$6</f>
        <v>12118.0457613684</v>
      </c>
      <c r="BF9" s="223">
        <f>$B$8</f>
        <v>667.039775093713</v>
      </c>
      <c r="BG9" s="223">
        <f>BF9/4</f>
        <v>166.759943773428</v>
      </c>
    </row>
    <row r="10" ht="15.35" customHeight="1">
      <c r="A10" s="24"/>
      <c r="B10" s="9"/>
      <c r="C10" s="9"/>
      <c r="D10" s="9"/>
      <c r="E10" s="9"/>
      <c r="F10" s="9"/>
      <c r="G10" s="9"/>
      <c r="H10" s="9"/>
      <c r="I10" s="234"/>
      <c r="J10" s="233"/>
      <c r="K10" s="9"/>
      <c r="L10" s="9"/>
      <c r="M10" s="9"/>
      <c r="N10" s="9"/>
      <c r="O10" s="9"/>
      <c r="P10" s="9"/>
      <c r="Q10" s="9"/>
      <c r="R10" s="9"/>
      <c r="S10" s="9"/>
      <c r="T10" s="197"/>
      <c r="U10" s="215">
        <v>6</v>
      </c>
      <c r="V10" s="216">
        <f>X9/2+W9</f>
        <v>8</v>
      </c>
      <c r="W10" s="216">
        <f>$C$6</f>
        <v>3.5</v>
      </c>
      <c r="X10" s="217">
        <f>X9</f>
        <v>9</v>
      </c>
      <c r="Y10" s="218">
        <f>$F$6</f>
        <v>98.8491298669699</v>
      </c>
      <c r="Z10" s="219">
        <f>(Y10/U10)*((ATAN((X10+W10-V10)/U10)+ATAN(V10-W10)/U10))</f>
        <v>14.3142711974783</v>
      </c>
      <c r="AA10" s="218">
        <f>$H$6*Z10^$I$6</f>
        <v>152321.986188428</v>
      </c>
      <c r="AB10" s="219">
        <f>$B$8</f>
        <v>667.039775093713</v>
      </c>
      <c r="AC10" s="219">
        <f>AB10/4</f>
        <v>166.759943773428</v>
      </c>
      <c r="AD10" s="203"/>
      <c r="AE10" s="220">
        <v>6</v>
      </c>
      <c r="AF10" s="221">
        <f>AH9/2+AG9</f>
        <v>10</v>
      </c>
      <c r="AG10" s="221">
        <f>$B$6-AH10</f>
        <v>7.5</v>
      </c>
      <c r="AH10" s="217">
        <v>5</v>
      </c>
      <c r="AI10" s="222">
        <f>$F$6</f>
        <v>98.8491298669699</v>
      </c>
      <c r="AJ10" s="223">
        <f>(AI10/AE10)*((ATAN((AH10+AG10-AF10)/AE10)+ATAN(AF10-AG10)/AE10))</f>
        <v>9.77243549401908</v>
      </c>
      <c r="AK10" s="222">
        <f>$H$6*AJ10^$I$6</f>
        <v>73476.5430508492</v>
      </c>
      <c r="AL10" s="223">
        <f>$B$8</f>
        <v>667.039775093713</v>
      </c>
      <c r="AM10" s="223">
        <f>AL10/4</f>
        <v>166.759943773428</v>
      </c>
      <c r="AN10" s="203"/>
      <c r="AO10" s="215">
        <v>6</v>
      </c>
      <c r="AP10" s="216">
        <f>AR9/2+AQ9</f>
        <v>5</v>
      </c>
      <c r="AQ10" s="216">
        <f>$C$6</f>
        <v>3.5</v>
      </c>
      <c r="AR10" s="217">
        <v>3</v>
      </c>
      <c r="AS10" s="218">
        <f>$F$6</f>
        <v>98.8491298669699</v>
      </c>
      <c r="AT10" s="219">
        <f>(AS10/AO10)*((ATAN((AR10+AQ10-AP10)/AO10)+ATAN(AP10-AQ10)/AO10))</f>
        <v>6.73455195828062</v>
      </c>
      <c r="AU10" s="218">
        <f>$H$6*AT10^$I$6</f>
        <v>36083.8588821327</v>
      </c>
      <c r="AV10" s="219">
        <f>$B$8</f>
        <v>667.039775093713</v>
      </c>
      <c r="AW10" s="219">
        <f>AV10/4</f>
        <v>166.759943773428</v>
      </c>
      <c r="AX10" s="203"/>
      <c r="AY10" s="220">
        <v>6</v>
      </c>
      <c r="AZ10" s="221">
        <f>BB9/2+BA9</f>
        <v>12</v>
      </c>
      <c r="BA10" s="221">
        <f>$B$6-BB10</f>
        <v>11.5</v>
      </c>
      <c r="BB10" s="217">
        <v>1</v>
      </c>
      <c r="BC10" s="222">
        <f>$F$6</f>
        <v>98.8491298669699</v>
      </c>
      <c r="BD10" s="223">
        <f>(BC10/AY10)*((ATAN((BB10+BA10-AZ10)/AY10)+ATAN(AZ10-BA10)/AY10))</f>
        <v>2.64282759122425</v>
      </c>
      <c r="BE10" s="222">
        <f>$H$6*BD10^$I$6</f>
        <v>6044.979231147020</v>
      </c>
      <c r="BF10" s="223">
        <f>$B$8</f>
        <v>667.039775093713</v>
      </c>
      <c r="BG10" s="223">
        <f>BF10/4</f>
        <v>166.759943773428</v>
      </c>
    </row>
    <row r="11" ht="15.35" customHeight="1">
      <c r="A11" s="24"/>
      <c r="B11" s="235"/>
      <c r="C11" s="235"/>
      <c r="D11" s="235"/>
      <c r="E11" s="9"/>
      <c r="F11" s="9"/>
      <c r="G11" s="9"/>
      <c r="H11" s="9"/>
      <c r="I11" s="9"/>
      <c r="J11" s="236"/>
      <c r="K11" s="9"/>
      <c r="L11" s="9"/>
      <c r="M11" s="9"/>
      <c r="N11" s="9"/>
      <c r="O11" s="9"/>
      <c r="P11" s="9"/>
      <c r="Q11" s="9"/>
      <c r="R11" s="9"/>
      <c r="S11" s="9"/>
      <c r="T11" s="197"/>
      <c r="U11" s="215">
        <v>7</v>
      </c>
      <c r="V11" s="216">
        <f>X10/2+W10</f>
        <v>8</v>
      </c>
      <c r="W11" s="216">
        <f>$C$6</f>
        <v>3.5</v>
      </c>
      <c r="X11" s="217">
        <f>X10</f>
        <v>9</v>
      </c>
      <c r="Y11" s="218">
        <f>$F$6</f>
        <v>98.8491298669699</v>
      </c>
      <c r="Z11" s="219">
        <f>(Y11/U11)*((ATAN((X11+W11-V11)/U11)+ATAN(V11-W11)/U11))</f>
        <v>10.7957164136108</v>
      </c>
      <c r="AA11" s="218">
        <f>$H$6*Z11^$I$6</f>
        <v>88869.6862814811</v>
      </c>
      <c r="AB11" s="219">
        <f>$B$8</f>
        <v>667.039775093713</v>
      </c>
      <c r="AC11" s="219">
        <f>AB11/4</f>
        <v>166.759943773428</v>
      </c>
      <c r="AD11" s="203"/>
      <c r="AE11" s="220">
        <v>7</v>
      </c>
      <c r="AF11" s="221">
        <f>AH10/2+AG10</f>
        <v>10</v>
      </c>
      <c r="AG11" s="221">
        <f>$B$6-AH11</f>
        <v>7.5</v>
      </c>
      <c r="AH11" s="217">
        <v>5</v>
      </c>
      <c r="AI11" s="222">
        <f>$F$6</f>
        <v>98.8491298669699</v>
      </c>
      <c r="AJ11" s="223">
        <f>(AI11/AE11)*((ATAN((AH11+AG11-AF11)/AE11)+ATAN(AF11-AG11)/AE11))</f>
        <v>7.24515208274283</v>
      </c>
      <c r="AK11" s="222">
        <f>$H$6*AJ11^$I$6</f>
        <v>41489.1063349197</v>
      </c>
      <c r="AL11" s="223">
        <f>$B$8</f>
        <v>667.039775093713</v>
      </c>
      <c r="AM11" s="223">
        <f>AL11/4</f>
        <v>166.759943773428</v>
      </c>
      <c r="AN11" s="203"/>
      <c r="AO11" s="215">
        <v>7</v>
      </c>
      <c r="AP11" s="216">
        <f>AR10/2+AQ10</f>
        <v>5</v>
      </c>
      <c r="AQ11" s="216">
        <f>$C$6</f>
        <v>3.5</v>
      </c>
      <c r="AR11" s="217">
        <v>3</v>
      </c>
      <c r="AS11" s="218">
        <f>$F$6</f>
        <v>98.8491298669699</v>
      </c>
      <c r="AT11" s="219">
        <f>(AS11/AO11)*((ATAN((AR11+AQ11-AP11)/AO11)+ATAN(AP11-AQ11)/AO11))</f>
        <v>4.96353164388216</v>
      </c>
      <c r="AU11" s="218">
        <f>$H$6*AT11^$I$6</f>
        <v>20146.6926915828</v>
      </c>
      <c r="AV11" s="219">
        <f>$B$8</f>
        <v>667.039775093713</v>
      </c>
      <c r="AW11" s="219">
        <f>AV11/4</f>
        <v>166.759943773428</v>
      </c>
      <c r="AX11" s="203"/>
      <c r="AY11" s="220">
        <v>7</v>
      </c>
      <c r="AZ11" s="221">
        <f>BB10/2+BA10</f>
        <v>12</v>
      </c>
      <c r="BA11" s="221">
        <f>$B$6-BB11</f>
        <v>11.5</v>
      </c>
      <c r="BB11" s="217">
        <v>1</v>
      </c>
      <c r="BC11" s="222">
        <f>$F$6</f>
        <v>98.8491298669699</v>
      </c>
      <c r="BD11" s="223">
        <f>(BC11/AY11)*((ATAN((BB11+BA11-AZ11)/AY11)+ATAN(AZ11-BA11)/AY11))</f>
        <v>1.94228425803979</v>
      </c>
      <c r="BE11" s="222">
        <f>$H$6*BD11^$I$6</f>
        <v>3356.763722518080</v>
      </c>
      <c r="BF11" s="223">
        <f>$B$8</f>
        <v>667.039775093713</v>
      </c>
      <c r="BG11" s="223">
        <f>BF11/4</f>
        <v>166.759943773428</v>
      </c>
    </row>
    <row r="12" ht="15.35" customHeight="1">
      <c r="A12" s="24"/>
      <c r="B12" s="9"/>
      <c r="C12" s="9"/>
      <c r="D12" s="9"/>
      <c r="E12" s="9"/>
      <c r="F12" s="9"/>
      <c r="G12" s="9"/>
      <c r="H12" s="9"/>
      <c r="I12" s="237"/>
      <c r="J12" s="238"/>
      <c r="K12" s="9"/>
      <c r="L12" s="9"/>
      <c r="M12" s="9"/>
      <c r="N12" s="9"/>
      <c r="O12" s="9"/>
      <c r="P12" s="9"/>
      <c r="Q12" s="9"/>
      <c r="R12" s="9"/>
      <c r="S12" s="9"/>
      <c r="T12" s="197"/>
      <c r="U12" s="215">
        <v>8</v>
      </c>
      <c r="V12" s="216">
        <f>X11/2+W11</f>
        <v>8</v>
      </c>
      <c r="W12" s="216">
        <f>$C$6</f>
        <v>3.5</v>
      </c>
      <c r="X12" s="217">
        <f>X11</f>
        <v>9</v>
      </c>
      <c r="Y12" s="218">
        <f>$F$6</f>
        <v>98.8491298669699</v>
      </c>
      <c r="Z12" s="219">
        <f>(Y12/U12)*((ATAN((X12+W12-V12)/U12)+ATAN(V12-W12)/U12))</f>
        <v>8.4195411486113</v>
      </c>
      <c r="AA12" s="218">
        <f>$H$6*Z12^$I$6</f>
        <v>55276.9704825608</v>
      </c>
      <c r="AB12" s="219">
        <f>$B$8</f>
        <v>667.039775093713</v>
      </c>
      <c r="AC12" s="219">
        <f>AB12/4</f>
        <v>166.759943773428</v>
      </c>
      <c r="AD12" s="203"/>
      <c r="AE12" s="220">
        <v>8</v>
      </c>
      <c r="AF12" s="221">
        <f>AH11/2+AG11</f>
        <v>10</v>
      </c>
      <c r="AG12" s="221">
        <f>$B$6-AH12</f>
        <v>7.5</v>
      </c>
      <c r="AH12" s="217">
        <v>5</v>
      </c>
      <c r="AI12" s="222">
        <f>$F$6</f>
        <v>98.8491298669699</v>
      </c>
      <c r="AJ12" s="223">
        <f>(AI12/AE12)*((ATAN((AH12+AG12-AF12)/AE12)+ATAN(AF12-AG12)/AE12))</f>
        <v>5.58091205195967</v>
      </c>
      <c r="AK12" s="222">
        <f>$H$6*AJ12^$I$6</f>
        <v>25202.8836659919</v>
      </c>
      <c r="AL12" s="223">
        <f>$B$8</f>
        <v>667.039775093713</v>
      </c>
      <c r="AM12" s="223">
        <f>AL12/4</f>
        <v>166.759943773428</v>
      </c>
      <c r="AN12" s="203"/>
      <c r="AO12" s="215">
        <v>8</v>
      </c>
      <c r="AP12" s="216">
        <f>AR11/2+AQ11</f>
        <v>5</v>
      </c>
      <c r="AQ12" s="216">
        <f>$C$6</f>
        <v>3.5</v>
      </c>
      <c r="AR12" s="217">
        <v>3</v>
      </c>
      <c r="AS12" s="218">
        <f>$F$6</f>
        <v>98.8491298669699</v>
      </c>
      <c r="AT12" s="219">
        <f>(AS12/AO12)*((ATAN((AR12+AQ12-AP12)/AO12)+ATAN(AP12-AQ12)/AO12))</f>
        <v>3.80812770342698</v>
      </c>
      <c r="AU12" s="218">
        <f>$H$6*AT12^$I$6</f>
        <v>12145.134138204</v>
      </c>
      <c r="AV12" s="219">
        <f>$B$8</f>
        <v>667.039775093713</v>
      </c>
      <c r="AW12" s="219">
        <f>AV12/4</f>
        <v>166.759943773428</v>
      </c>
      <c r="AX12" s="203"/>
      <c r="AY12" s="220">
        <v>8</v>
      </c>
      <c r="AZ12" s="221">
        <f>BB11/2+BA11</f>
        <v>12</v>
      </c>
      <c r="BA12" s="221">
        <f>$B$6-BB12</f>
        <v>11.5</v>
      </c>
      <c r="BB12" s="217">
        <v>1</v>
      </c>
      <c r="BC12" s="222">
        <f>$F$6</f>
        <v>98.8491298669699</v>
      </c>
      <c r="BD12" s="223">
        <f>(BC12/AY12)*((ATAN((BB12+BA12-AZ12)/AY12)+ATAN(AZ12-BA12)/AY12))</f>
        <v>1.48736754934512</v>
      </c>
      <c r="BE12" s="222">
        <f>$H$6*BD12^$I$6</f>
        <v>2016.3331970821</v>
      </c>
      <c r="BF12" s="223">
        <f>$B$8</f>
        <v>667.039775093713</v>
      </c>
      <c r="BG12" s="223">
        <f>BF12/4</f>
        <v>166.759943773428</v>
      </c>
    </row>
    <row r="13" ht="15.35" customHeight="1">
      <c r="A13" s="24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97"/>
      <c r="U13" s="215">
        <v>9</v>
      </c>
      <c r="V13" s="216">
        <f>X12/2+W12</f>
        <v>8</v>
      </c>
      <c r="W13" s="216">
        <f>$C$6</f>
        <v>3.5</v>
      </c>
      <c r="X13" s="217">
        <f>X12</f>
        <v>9</v>
      </c>
      <c r="Y13" s="218">
        <f>$F$6</f>
        <v>98.8491298669699</v>
      </c>
      <c r="Z13" s="219">
        <f>(Y13/U13)*((ATAN((X13+W13-V13)/U13)+ATAN(V13-W13)/U13))</f>
        <v>6.74243308030887</v>
      </c>
      <c r="AA13" s="218">
        <f>$H$6*Z13^$I$6</f>
        <v>36164.5557844264</v>
      </c>
      <c r="AB13" s="219">
        <f>$B$8</f>
        <v>667.039775093713</v>
      </c>
      <c r="AC13" s="219">
        <f>AB13/4</f>
        <v>166.759943773428</v>
      </c>
      <c r="AD13" s="203"/>
      <c r="AE13" s="220">
        <v>9</v>
      </c>
      <c r="AF13" s="221">
        <f>AH12/2+AG12</f>
        <v>10</v>
      </c>
      <c r="AG13" s="221">
        <f>$B$6-AH13</f>
        <v>7.5</v>
      </c>
      <c r="AH13" s="217">
        <v>5</v>
      </c>
      <c r="AI13" s="222">
        <f>$F$6</f>
        <v>98.8491298669699</v>
      </c>
      <c r="AJ13" s="223">
        <f>(AI13/AE13)*((ATAN((AH13+AG13-AF13)/AE13)+ATAN(AF13-AG13)/AE13))</f>
        <v>4.42845517754146</v>
      </c>
      <c r="AK13" s="222">
        <f>$H$6*AJ13^$I$6</f>
        <v>16202.6163000369</v>
      </c>
      <c r="AL13" s="223">
        <f>$B$8</f>
        <v>667.039775093713</v>
      </c>
      <c r="AM13" s="223">
        <f>AL13/4</f>
        <v>166.759943773428</v>
      </c>
      <c r="AN13" s="203"/>
      <c r="AO13" s="215">
        <v>9</v>
      </c>
      <c r="AP13" s="216">
        <f>AR12/2+AQ12</f>
        <v>5</v>
      </c>
      <c r="AQ13" s="216">
        <f>$C$6</f>
        <v>3.5</v>
      </c>
      <c r="AR13" s="217">
        <v>3</v>
      </c>
      <c r="AS13" s="218">
        <f>$F$6</f>
        <v>98.8491298669699</v>
      </c>
      <c r="AT13" s="219">
        <f>(AS13/AO13)*((ATAN((AR13+AQ13-AP13)/AO13)+ATAN(AP13-AQ13)/AO13))</f>
        <v>3.0132287892811</v>
      </c>
      <c r="AU13" s="218">
        <f>$H$6*AT13^$I$6</f>
        <v>7765.951431802760</v>
      </c>
      <c r="AV13" s="219">
        <f>$B$8</f>
        <v>667.039775093713</v>
      </c>
      <c r="AW13" s="219">
        <f>AV13/4</f>
        <v>166.759943773428</v>
      </c>
      <c r="AX13" s="203"/>
      <c r="AY13" s="220">
        <v>9</v>
      </c>
      <c r="AZ13" s="221">
        <f>BB12/2+BA12</f>
        <v>12</v>
      </c>
      <c r="BA13" s="221">
        <f>$B$6-BB13</f>
        <v>11.5</v>
      </c>
      <c r="BB13" s="217">
        <v>1</v>
      </c>
      <c r="BC13" s="222">
        <f>$F$6</f>
        <v>98.8491298669699</v>
      </c>
      <c r="BD13" s="223">
        <f>(BC13/AY13)*((ATAN((BB13+BA13-AZ13)/AY13)+ATAN(AZ13-BA13)/AY13))</f>
        <v>1.17537004057704</v>
      </c>
      <c r="BE13" s="222">
        <f>$H$6*BD13^$I$6</f>
        <v>1286.106287272</v>
      </c>
      <c r="BF13" s="223">
        <f>$B$8</f>
        <v>667.039775093713</v>
      </c>
      <c r="BG13" s="223">
        <f>BF13/4</f>
        <v>166.759943773428</v>
      </c>
    </row>
    <row r="14" ht="15.35" customHeight="1">
      <c r="A14" s="2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197"/>
      <c r="U14" s="215">
        <v>10</v>
      </c>
      <c r="V14" s="216">
        <f>X13/2+W13</f>
        <v>8</v>
      </c>
      <c r="W14" s="216">
        <f>$C$6</f>
        <v>3.5</v>
      </c>
      <c r="X14" s="217">
        <f>X13</f>
        <v>9</v>
      </c>
      <c r="Y14" s="218">
        <f>$F$6</f>
        <v>98.8491298669699</v>
      </c>
      <c r="Z14" s="219">
        <f>(Y14/U14)*((ATAN((X14+W14-V14)/U14)+ATAN(V14-W14)/U14))</f>
        <v>5.51644041664073</v>
      </c>
      <c r="AA14" s="218">
        <f>$H$6*Z14^$I$6</f>
        <v>24649.7150445064</v>
      </c>
      <c r="AB14" s="219">
        <f>$B$8</f>
        <v>667.039775093713</v>
      </c>
      <c r="AC14" s="219">
        <f>AB14/4</f>
        <v>166.759943773428</v>
      </c>
      <c r="AD14" s="203"/>
      <c r="AE14" s="220">
        <v>10</v>
      </c>
      <c r="AF14" s="221">
        <f>AH13/2+AG13</f>
        <v>10</v>
      </c>
      <c r="AG14" s="221">
        <f>$B$6-AH14</f>
        <v>7.5</v>
      </c>
      <c r="AH14" s="217">
        <v>5</v>
      </c>
      <c r="AI14" s="222">
        <f>$F$6</f>
        <v>98.8491298669699</v>
      </c>
      <c r="AJ14" s="223">
        <f>(AI14/AE14)*((ATAN((AH14+AG14-AF14)/AE14)+ATAN(AF14-AG14)/AE14))</f>
        <v>3.59818402676158</v>
      </c>
      <c r="AK14" s="222">
        <f>$H$6*AJ14^$I$6</f>
        <v>10898.3959623261</v>
      </c>
      <c r="AL14" s="223">
        <f>$B$8</f>
        <v>667.039775093713</v>
      </c>
      <c r="AM14" s="223">
        <f>AL14/4</f>
        <v>166.759943773428</v>
      </c>
      <c r="AN14" s="203"/>
      <c r="AO14" s="215">
        <v>10</v>
      </c>
      <c r="AP14" s="216">
        <f>AR13/2+AQ13</f>
        <v>5</v>
      </c>
      <c r="AQ14" s="216">
        <f>$C$6</f>
        <v>3.5</v>
      </c>
      <c r="AR14" s="217">
        <v>3</v>
      </c>
      <c r="AS14" s="218">
        <f>$F$6</f>
        <v>98.8491298669699</v>
      </c>
      <c r="AT14" s="219">
        <f>(AS14/AO14)*((ATAN((AR14+AQ14-AP14)/AO14)+ATAN(AP14-AQ14)/AO14))</f>
        <v>2.44324722053093</v>
      </c>
      <c r="AU14" s="218">
        <f>$H$6*AT14^$I$6</f>
        <v>5203.087184473820</v>
      </c>
      <c r="AV14" s="219">
        <f>$B$8</f>
        <v>667.039775093713</v>
      </c>
      <c r="AW14" s="219">
        <f>AV14/4</f>
        <v>166.759943773428</v>
      </c>
      <c r="AX14" s="203"/>
      <c r="AY14" s="220">
        <v>10</v>
      </c>
      <c r="AZ14" s="221">
        <f>BB13/2+BA13</f>
        <v>12</v>
      </c>
      <c r="BA14" s="221">
        <f>$B$6-BB14</f>
        <v>11.5</v>
      </c>
      <c r="BB14" s="217">
        <v>1</v>
      </c>
      <c r="BC14" s="222">
        <f>$F$6</f>
        <v>98.8491298669699</v>
      </c>
      <c r="BD14" s="223">
        <f>(BC14/AY14)*((ATAN((BB14+BA14-AZ14)/AY14)+ATAN(AZ14-BA14)/AY14))</f>
        <v>0.952146021812687</v>
      </c>
      <c r="BE14" s="222">
        <f>$H$6*BD14^$I$6</f>
        <v>860.1360255421311</v>
      </c>
      <c r="BF14" s="223">
        <f>$B$8</f>
        <v>667.039775093713</v>
      </c>
      <c r="BG14" s="223">
        <f>BF14/4</f>
        <v>166.759943773428</v>
      </c>
    </row>
    <row r="15" ht="15.35" customHeight="1">
      <c r="A15" s="24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97"/>
      <c r="U15" s="215">
        <v>11</v>
      </c>
      <c r="V15" s="216">
        <f>X14/2+W14</f>
        <v>8</v>
      </c>
      <c r="W15" s="216">
        <f>$C$6</f>
        <v>3.5</v>
      </c>
      <c r="X15" s="217">
        <f>X14</f>
        <v>9</v>
      </c>
      <c r="Y15" s="218">
        <f>$F$6</f>
        <v>98.8491298669699</v>
      </c>
      <c r="Z15" s="219">
        <f>(Y15/U15)*((ATAN((X15+W15-V15)/U15)+ATAN(V15-W15)/U15))</f>
        <v>4.59414261570083</v>
      </c>
      <c r="AA15" s="218">
        <f>$H$6*Z15^$I$6</f>
        <v>17380.164662089</v>
      </c>
      <c r="AB15" s="219">
        <f>$B$8</f>
        <v>667.039775093713</v>
      </c>
      <c r="AC15" s="219">
        <f>AB15/4</f>
        <v>166.759943773428</v>
      </c>
      <c r="AD15" s="203"/>
      <c r="AE15" s="220">
        <v>11</v>
      </c>
      <c r="AF15" s="221">
        <f>AH14/2+AG14</f>
        <v>10</v>
      </c>
      <c r="AG15" s="221">
        <f>$B$6-AH15</f>
        <v>7.5</v>
      </c>
      <c r="AH15" s="217">
        <v>5</v>
      </c>
      <c r="AI15" s="222">
        <f>$F$6</f>
        <v>98.8491298669699</v>
      </c>
      <c r="AJ15" s="223">
        <f>(AI15/AE15)*((ATAN((AH15+AG15-AF15)/AE15)+ATAN(AF15-AG15)/AE15))</f>
        <v>2.98061379394787</v>
      </c>
      <c r="AK15" s="222">
        <f>$H$6*AJ15^$I$6</f>
        <v>7606.191299014190</v>
      </c>
      <c r="AL15" s="223">
        <f>$B$8</f>
        <v>667.039775093713</v>
      </c>
      <c r="AM15" s="223">
        <f>AL15/4</f>
        <v>166.759943773428</v>
      </c>
      <c r="AN15" s="203"/>
      <c r="AO15" s="215">
        <v>11</v>
      </c>
      <c r="AP15" s="216">
        <f>AR14/2+AQ14</f>
        <v>5</v>
      </c>
      <c r="AQ15" s="216">
        <f>$C$6</f>
        <v>3.5</v>
      </c>
      <c r="AR15" s="217">
        <v>3</v>
      </c>
      <c r="AS15" s="218">
        <f>$F$6</f>
        <v>98.8491298669699</v>
      </c>
      <c r="AT15" s="219">
        <f>(AS15/AO15)*((ATAN((AR15+AQ15-AP15)/AO15)+ATAN(AP15-AQ15)/AO15))</f>
        <v>2.02076914863891</v>
      </c>
      <c r="AU15" s="218">
        <f>$H$6*AT15^$I$6</f>
        <v>3620.597489675140</v>
      </c>
      <c r="AV15" s="219">
        <f>$B$8</f>
        <v>667.039775093713</v>
      </c>
      <c r="AW15" s="219">
        <f>AV15/4</f>
        <v>166.759943773428</v>
      </c>
      <c r="AX15" s="203"/>
      <c r="AY15" s="220">
        <v>11</v>
      </c>
      <c r="AZ15" s="221">
        <f>BB14/2+BA14</f>
        <v>12</v>
      </c>
      <c r="BA15" s="221">
        <f>$B$6-BB15</f>
        <v>11.5</v>
      </c>
      <c r="BB15" s="217">
        <v>1</v>
      </c>
      <c r="BC15" s="222">
        <f>$F$6</f>
        <v>98.8491298669699</v>
      </c>
      <c r="BD15" s="223">
        <f>(BC15/AY15)*((ATAN((BB15+BA15-AZ15)/AY15)+ATAN(AZ15-BA15)/AY15))</f>
        <v>0.7869564531109851</v>
      </c>
      <c r="BE15" s="222">
        <f>$H$6*BD15^$I$6</f>
        <v>597.735682675109</v>
      </c>
      <c r="BF15" s="223">
        <f>$B$8</f>
        <v>667.039775093713</v>
      </c>
      <c r="BG15" s="223">
        <f>BF15/4</f>
        <v>166.759943773428</v>
      </c>
    </row>
    <row r="16" ht="15.35" customHeight="1">
      <c r="A16" s="24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97"/>
      <c r="U16" s="215">
        <v>12</v>
      </c>
      <c r="V16" s="216">
        <f>X15/2+W15</f>
        <v>8</v>
      </c>
      <c r="W16" s="216">
        <f>$C$6</f>
        <v>3.5</v>
      </c>
      <c r="X16" s="217">
        <f>X15</f>
        <v>9</v>
      </c>
      <c r="Y16" s="218">
        <f>$F$6</f>
        <v>98.8491298669699</v>
      </c>
      <c r="Z16" s="219">
        <f>(Y16/U16)*((ATAN((X16+W16-V16)/U16)+ATAN(V16-W16)/U16))</f>
        <v>3.88351831951228</v>
      </c>
      <c r="AA16" s="218">
        <f>$H$6*Z16^$I$6</f>
        <v>12608.5103031707</v>
      </c>
      <c r="AB16" s="219">
        <f>$B$8</f>
        <v>667.039775093713</v>
      </c>
      <c r="AC16" s="219">
        <f>AB16/4</f>
        <v>166.759943773428</v>
      </c>
      <c r="AD16" s="203"/>
      <c r="AE16" s="220">
        <v>12</v>
      </c>
      <c r="AF16" s="221">
        <f>AH15/2+AG15</f>
        <v>10</v>
      </c>
      <c r="AG16" s="221">
        <f>$B$6-AH16</f>
        <v>7.5</v>
      </c>
      <c r="AH16" s="217">
        <v>5</v>
      </c>
      <c r="AI16" s="222">
        <f>$F$6</f>
        <v>98.8491298669699</v>
      </c>
      <c r="AJ16" s="223">
        <f>(AI16/AE16)*((ATAN((AH16+AG16-AF16)/AE16)+ATAN(AF16-AG16)/AE16))</f>
        <v>2.50900688761577</v>
      </c>
      <c r="AK16" s="222">
        <f>$H$6*AJ16^$I$6</f>
        <v>5473.837289263820</v>
      </c>
      <c r="AL16" s="223">
        <f>$B$8</f>
        <v>667.039775093713</v>
      </c>
      <c r="AM16" s="223">
        <f>AL16/4</f>
        <v>166.759943773428</v>
      </c>
      <c r="AN16" s="203"/>
      <c r="AO16" s="215">
        <v>12</v>
      </c>
      <c r="AP16" s="216">
        <f>AR15/2+AQ15</f>
        <v>5</v>
      </c>
      <c r="AQ16" s="216">
        <f>$C$6</f>
        <v>3.5</v>
      </c>
      <c r="AR16" s="217">
        <v>3</v>
      </c>
      <c r="AS16" s="218">
        <f>$F$6</f>
        <v>98.8491298669699</v>
      </c>
      <c r="AT16" s="219">
        <f>(AS16/AO16)*((ATAN((AR16+AQ16-AP16)/AO16)+ATAN(AP16-AQ16)/AO16))</f>
        <v>1.69900625311408</v>
      </c>
      <c r="AU16" s="218">
        <f>$H$6*AT16^$I$6</f>
        <v>2599.655200782110</v>
      </c>
      <c r="AV16" s="219">
        <f>$B$8</f>
        <v>667.039775093713</v>
      </c>
      <c r="AW16" s="219">
        <f>AV16/4</f>
        <v>166.759943773428</v>
      </c>
      <c r="AX16" s="203"/>
      <c r="AY16" s="220">
        <v>12</v>
      </c>
      <c r="AZ16" s="221">
        <f>BB15/2+BA15</f>
        <v>12</v>
      </c>
      <c r="BA16" s="221">
        <f>$B$6-BB16</f>
        <v>11.5</v>
      </c>
      <c r="BB16" s="217">
        <v>1</v>
      </c>
      <c r="BC16" s="222">
        <f>$F$6</f>
        <v>98.8491298669699</v>
      </c>
      <c r="BD16" s="223">
        <f>(BC16/AY16)*((ATAN((BB16+BA16-AZ16)/AY16)+ATAN(AZ16-BA16)/AY16))</f>
        <v>0.661299689072041</v>
      </c>
      <c r="BE16" s="222">
        <f>$H$6*BD16^$I$6</f>
        <v>428.749998876791</v>
      </c>
      <c r="BF16" s="223">
        <f>$B$8</f>
        <v>667.039775093713</v>
      </c>
      <c r="BG16" s="223">
        <f>BF16/4</f>
        <v>166.759943773428</v>
      </c>
    </row>
    <row r="17" ht="15.35" customHeight="1">
      <c r="A17" s="24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197"/>
      <c r="U17" s="215">
        <v>13</v>
      </c>
      <c r="V17" s="216">
        <f>X16/2+W16</f>
        <v>8</v>
      </c>
      <c r="W17" s="216">
        <f>$C$6</f>
        <v>3.5</v>
      </c>
      <c r="X17" s="217">
        <f>X16</f>
        <v>9</v>
      </c>
      <c r="Y17" s="218">
        <f>$F$6</f>
        <v>98.8491298669699</v>
      </c>
      <c r="Z17" s="219">
        <f>(Y17/U17)*((ATAN((X17+W17-V17)/U17)+ATAN(V17-W17)/U17))</f>
        <v>3.3247836369677</v>
      </c>
      <c r="AA17" s="218">
        <f>$H$6*Z17^$I$6</f>
        <v>9371.549761700160</v>
      </c>
      <c r="AB17" s="219">
        <f>$B$8</f>
        <v>667.039775093713</v>
      </c>
      <c r="AC17" s="219">
        <f>AB17/4</f>
        <v>166.759943773428</v>
      </c>
      <c r="AD17" s="203"/>
      <c r="AE17" s="220">
        <v>13</v>
      </c>
      <c r="AF17" s="221">
        <f>AH16/2+AG16</f>
        <v>10</v>
      </c>
      <c r="AG17" s="221">
        <f>$B$6-AH17</f>
        <v>7.5</v>
      </c>
      <c r="AH17" s="217">
        <v>5</v>
      </c>
      <c r="AI17" s="222">
        <f>$F$6</f>
        <v>98.8491298669699</v>
      </c>
      <c r="AJ17" s="223">
        <f>(AI17/AE17)*((ATAN((AH17+AG17-AF17)/AE17)+ATAN(AF17-AG17)/AE17))</f>
        <v>2.1408368408838</v>
      </c>
      <c r="AK17" s="222">
        <f>$H$6*AJ17^$I$6</f>
        <v>4042.5738448611</v>
      </c>
      <c r="AL17" s="223">
        <f>$B$8</f>
        <v>667.039775093713</v>
      </c>
      <c r="AM17" s="223">
        <f>AL17/4</f>
        <v>166.759943773428</v>
      </c>
      <c r="AN17" s="203"/>
      <c r="AO17" s="215">
        <v>13</v>
      </c>
      <c r="AP17" s="216">
        <f>AR16/2+AQ16</f>
        <v>5</v>
      </c>
      <c r="AQ17" s="216">
        <f>$C$6</f>
        <v>3.5</v>
      </c>
      <c r="AR17" s="217">
        <v>3</v>
      </c>
      <c r="AS17" s="218">
        <f>$F$6</f>
        <v>98.8491298669699</v>
      </c>
      <c r="AT17" s="219">
        <f>(AS17/AO17)*((ATAN((AR17+AQ17-AP17)/AO17)+ATAN(AP17-AQ17)/AO17))</f>
        <v>1.44833838295639</v>
      </c>
      <c r="AU17" s="218">
        <f>$H$6*AT17^$I$6</f>
        <v>1916.483658271390</v>
      </c>
      <c r="AV17" s="219">
        <f>$B$8</f>
        <v>667.039775093713</v>
      </c>
      <c r="AW17" s="219">
        <f>AV17/4</f>
        <v>166.759943773428</v>
      </c>
      <c r="AX17" s="203"/>
      <c r="AY17" s="220">
        <v>13</v>
      </c>
      <c r="AZ17" s="221">
        <f>BB16/2+BA16</f>
        <v>12</v>
      </c>
      <c r="BA17" s="221">
        <f>$B$6-BB17</f>
        <v>11.5</v>
      </c>
      <c r="BB17" s="217">
        <v>1</v>
      </c>
      <c r="BC17" s="222">
        <f>$F$6</f>
        <v>98.8491298669699</v>
      </c>
      <c r="BD17" s="223">
        <f>(BC17/AY17)*((ATAN((BB17+BA17-AZ17)/AY17)+ATAN(AZ17-BA17)/AY17))</f>
        <v>0.563499279107592</v>
      </c>
      <c r="BE17" s="222">
        <f>$H$6*BD17^$I$6</f>
        <v>315.827301993974</v>
      </c>
      <c r="BF17" s="223">
        <f>$B$8</f>
        <v>667.039775093713</v>
      </c>
      <c r="BG17" s="223">
        <f>BF17/4</f>
        <v>166.759943773428</v>
      </c>
    </row>
    <row r="18" ht="15.35" customHeight="1">
      <c r="A18" s="2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97"/>
      <c r="U18" s="215">
        <v>14</v>
      </c>
      <c r="V18" s="216">
        <f>X17/2+W17</f>
        <v>8</v>
      </c>
      <c r="W18" s="216">
        <f>$C$6</f>
        <v>3.5</v>
      </c>
      <c r="X18" s="217">
        <f>X17</f>
        <v>9</v>
      </c>
      <c r="Y18" s="218">
        <f>$F$6</f>
        <v>98.8491298669699</v>
      </c>
      <c r="Z18" s="219">
        <f>(Y18/U18)*((ATAN((X18+W18-V18)/U18)+ATAN(V18-W18)/U18))</f>
        <v>2.87777217890348</v>
      </c>
      <c r="AA18" s="218">
        <f>$H$6*Z18^$I$6</f>
        <v>7112.808006239680</v>
      </c>
      <c r="AB18" s="219">
        <f>$B$8</f>
        <v>667.039775093713</v>
      </c>
      <c r="AC18" s="219">
        <f>AB18/4</f>
        <v>166.759943773428</v>
      </c>
      <c r="AD18" s="203"/>
      <c r="AE18" s="220">
        <v>14</v>
      </c>
      <c r="AF18" s="221">
        <f>AH17/2+AG17</f>
        <v>10</v>
      </c>
      <c r="AG18" s="221">
        <f>$B$6-AH18</f>
        <v>7.5</v>
      </c>
      <c r="AH18" s="217">
        <v>5</v>
      </c>
      <c r="AI18" s="222">
        <f>$F$6</f>
        <v>98.8491298669699</v>
      </c>
      <c r="AJ18" s="223">
        <f>(AI18/AE18)*((ATAN((AH18+AG18-AF18)/AE18)+ATAN(AF18-AG18)/AE18))</f>
        <v>1.84798142391769</v>
      </c>
      <c r="AK18" s="222">
        <f>$H$6*AJ18^$I$6</f>
        <v>3052.360059441710</v>
      </c>
      <c r="AL18" s="223">
        <f>$B$8</f>
        <v>667.039775093713</v>
      </c>
      <c r="AM18" s="223">
        <f>AL18/4</f>
        <v>166.759943773428</v>
      </c>
      <c r="AN18" s="203"/>
      <c r="AO18" s="215">
        <v>14</v>
      </c>
      <c r="AP18" s="216">
        <f>AR17/2+AQ17</f>
        <v>5</v>
      </c>
      <c r="AQ18" s="216">
        <f>$C$6</f>
        <v>3.5</v>
      </c>
      <c r="AR18" s="217">
        <v>3</v>
      </c>
      <c r="AS18" s="218">
        <f>$F$6</f>
        <v>98.8491298669699</v>
      </c>
      <c r="AT18" s="219">
        <f>(AS18/AO18)*((ATAN((AR18+AQ18-AP18)/AO18)+ATAN(AP18-AQ18)/AO18))</f>
        <v>1.24927806898764</v>
      </c>
      <c r="AU18" s="218">
        <f>$H$6*AT18^$I$6</f>
        <v>1444.981394473850</v>
      </c>
      <c r="AV18" s="219">
        <f>$B$8</f>
        <v>667.039775093713</v>
      </c>
      <c r="AW18" s="219">
        <f>AV18/4</f>
        <v>166.759943773428</v>
      </c>
      <c r="AX18" s="203"/>
      <c r="AY18" s="220">
        <v>14</v>
      </c>
      <c r="AZ18" s="221">
        <f>BB17/2+BA17</f>
        <v>12</v>
      </c>
      <c r="BA18" s="221">
        <f>$B$6-BB18</f>
        <v>11.5</v>
      </c>
      <c r="BB18" s="217">
        <v>1</v>
      </c>
      <c r="BC18" s="222">
        <f>$F$6</f>
        <v>98.8491298669699</v>
      </c>
      <c r="BD18" s="223">
        <f>(BC18/AY18)*((ATAN((BB18+BA18-AZ18)/AY18)+ATAN(AZ18-BA18)/AY18))</f>
        <v>0.485891478927898</v>
      </c>
      <c r="BE18" s="222">
        <f>$H$6*BD18^$I$6</f>
        <v>237.976116978271</v>
      </c>
      <c r="BF18" s="223">
        <f>$B$8</f>
        <v>667.039775093713</v>
      </c>
      <c r="BG18" s="223">
        <f>BF18/4</f>
        <v>166.759943773428</v>
      </c>
    </row>
    <row r="19" ht="15.35" customHeight="1">
      <c r="A19" s="24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197"/>
      <c r="U19" s="215">
        <v>15</v>
      </c>
      <c r="V19" s="216">
        <f>X18/2+W18</f>
        <v>8</v>
      </c>
      <c r="W19" s="216">
        <f>$C$6</f>
        <v>3.5</v>
      </c>
      <c r="X19" s="217">
        <f>X18</f>
        <v>9</v>
      </c>
      <c r="Y19" s="218">
        <f>$F$6</f>
        <v>98.8491298669699</v>
      </c>
      <c r="Z19" s="219">
        <f>(Y19/U19)*((ATAN((X19+W19-V19)/U19)+ATAN(V19-W19)/U19))</f>
        <v>2.51471276885619</v>
      </c>
      <c r="AA19" s="218">
        <f>$H$6*Z19^$I$6</f>
        <v>5497.638291531590</v>
      </c>
      <c r="AB19" s="219">
        <f>$B$8</f>
        <v>667.039775093713</v>
      </c>
      <c r="AC19" s="219">
        <f>AB19/4</f>
        <v>166.759943773428</v>
      </c>
      <c r="AD19" s="203"/>
      <c r="AE19" s="220">
        <v>15</v>
      </c>
      <c r="AF19" s="221">
        <f>AH18/2+AG18</f>
        <v>10</v>
      </c>
      <c r="AG19" s="221">
        <f>$B$6-AH19</f>
        <v>7.5</v>
      </c>
      <c r="AH19" s="217">
        <v>5</v>
      </c>
      <c r="AI19" s="222">
        <f>$F$6</f>
        <v>98.8491298669699</v>
      </c>
      <c r="AJ19" s="223">
        <f>(AI19/AE19)*((ATAN((AH19+AG19-AF19)/AE19)+ATAN(AF19-AG19)/AE19))</f>
        <v>1.61124965214342</v>
      </c>
      <c r="AK19" s="222">
        <f>$H$6*AJ19^$I$6</f>
        <v>2349.223634667440</v>
      </c>
      <c r="AL19" s="223">
        <f>$B$8</f>
        <v>667.039775093713</v>
      </c>
      <c r="AM19" s="223">
        <f>AL19/4</f>
        <v>166.759943773428</v>
      </c>
      <c r="AN19" s="203"/>
      <c r="AO19" s="215">
        <v>15</v>
      </c>
      <c r="AP19" s="216">
        <f>AR18/2+AQ18</f>
        <v>5</v>
      </c>
      <c r="AQ19" s="216">
        <f>$C$6</f>
        <v>3.5</v>
      </c>
      <c r="AR19" s="217">
        <v>3</v>
      </c>
      <c r="AS19" s="218">
        <f>$F$6</f>
        <v>98.8491298669699</v>
      </c>
      <c r="AT19" s="219">
        <f>(AS19/AO19)*((ATAN((AR19+AQ19-AP19)/AO19)+ATAN(AP19-AQ19)/AO19))</f>
        <v>1.08858087994751</v>
      </c>
      <c r="AU19" s="218">
        <f>$H$6*AT19^$I$6</f>
        <v>1110.8291923834</v>
      </c>
      <c r="AV19" s="219">
        <f>$B$8</f>
        <v>667.039775093713</v>
      </c>
      <c r="AW19" s="219">
        <f>AV19/4</f>
        <v>166.759943773428</v>
      </c>
      <c r="AX19" s="203"/>
      <c r="AY19" s="220">
        <v>15</v>
      </c>
      <c r="AZ19" s="221">
        <f>BB18/2+BA18</f>
        <v>12</v>
      </c>
      <c r="BA19" s="221">
        <f>$B$6-BB19</f>
        <v>11.5</v>
      </c>
      <c r="BB19" s="217">
        <v>1</v>
      </c>
      <c r="BC19" s="222">
        <f>$F$6</f>
        <v>98.8491298669699</v>
      </c>
      <c r="BD19" s="223">
        <f>(BC19/AY19)*((ATAN((BB19+BA19-AZ19)/AY19)+ATAN(AZ19-BA19)/AY19))</f>
        <v>0.423277486433845</v>
      </c>
      <c r="BE19" s="222">
        <f>$H$6*BD19^$I$6</f>
        <v>182.851032663485</v>
      </c>
      <c r="BF19" s="223">
        <f>$B$8</f>
        <v>667.039775093713</v>
      </c>
      <c r="BG19" s="223">
        <f>BF19/4</f>
        <v>166.759943773428</v>
      </c>
    </row>
    <row r="20" ht="15.35" customHeight="1">
      <c r="A20" s="24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97"/>
      <c r="U20" s="215">
        <v>16</v>
      </c>
      <c r="V20" s="216">
        <f>X19/2+W19</f>
        <v>8</v>
      </c>
      <c r="W20" s="216">
        <f>$C$6</f>
        <v>3.5</v>
      </c>
      <c r="X20" s="217">
        <f>X19</f>
        <v>9</v>
      </c>
      <c r="Y20" s="218">
        <f>$F$6</f>
        <v>98.8491298669699</v>
      </c>
      <c r="Z20" s="219">
        <f>(Y20/U20)*((ATAN((X20+W20-V20)/U20)+ATAN(V20-W20)/U20))</f>
        <v>2.21592202644419</v>
      </c>
      <c r="AA20" s="218">
        <f>$H$6*Z20^$I$6</f>
        <v>4317.6992651339</v>
      </c>
      <c r="AB20" s="219">
        <f>$B$8</f>
        <v>667.039775093713</v>
      </c>
      <c r="AC20" s="219">
        <f>AB20/4</f>
        <v>166.759943773428</v>
      </c>
      <c r="AD20" s="203"/>
      <c r="AE20" s="220">
        <v>16</v>
      </c>
      <c r="AF20" s="221">
        <f>AH19/2+AG19</f>
        <v>10</v>
      </c>
      <c r="AG20" s="221">
        <f>$B$6-AH20</f>
        <v>7.5</v>
      </c>
      <c r="AH20" s="217">
        <v>5</v>
      </c>
      <c r="AI20" s="222">
        <f>$F$6</f>
        <v>98.8491298669699</v>
      </c>
      <c r="AJ20" s="223">
        <f>(AI20/AE20)*((ATAN((AH20+AG20-AF20)/AE20)+ATAN(AF20-AG20)/AE20))</f>
        <v>1.41718677717917</v>
      </c>
      <c r="AK20" s="222">
        <f>$H$6*AJ20^$I$6</f>
        <v>1838.523089650790</v>
      </c>
      <c r="AL20" s="223">
        <f>$B$8</f>
        <v>667.039775093713</v>
      </c>
      <c r="AM20" s="223">
        <f>AL20/4</f>
        <v>166.759943773428</v>
      </c>
      <c r="AN20" s="203"/>
      <c r="AO20" s="215">
        <v>16</v>
      </c>
      <c r="AP20" s="216">
        <f>AR19/2+AQ19</f>
        <v>5</v>
      </c>
      <c r="AQ20" s="216">
        <f>$C$6</f>
        <v>3.5</v>
      </c>
      <c r="AR20" s="217">
        <v>3</v>
      </c>
      <c r="AS20" s="218">
        <f>$F$6</f>
        <v>98.8491298669699</v>
      </c>
      <c r="AT20" s="219">
        <f>(AS20/AO20)*((ATAN((AR20+AQ20-AP20)/AO20)+ATAN(AP20-AQ20)/AO20))</f>
        <v>0.95699171900932</v>
      </c>
      <c r="AU20" s="218">
        <f>$H$6*AT20^$I$6</f>
        <v>868.516286796117</v>
      </c>
      <c r="AV20" s="219">
        <f>$B$8</f>
        <v>667.039775093713</v>
      </c>
      <c r="AW20" s="219">
        <f>AV20/4</f>
        <v>166.759943773428</v>
      </c>
      <c r="AX20" s="203"/>
      <c r="AY20" s="220">
        <v>16</v>
      </c>
      <c r="AZ20" s="221">
        <f>BB19/2+BA19</f>
        <v>12</v>
      </c>
      <c r="BA20" s="221">
        <f>$B$6-BB20</f>
        <v>11.5</v>
      </c>
      <c r="BB20" s="217">
        <v>1</v>
      </c>
      <c r="BC20" s="222">
        <f>$F$6</f>
        <v>98.8491298669699</v>
      </c>
      <c r="BD20" s="223">
        <f>(BC20/AY20)*((ATAN((BB20+BA20-AZ20)/AY20)+ATAN(AZ20-BA20)/AY20))</f>
        <v>0.37202987633972</v>
      </c>
      <c r="BE20" s="222">
        <f>$H$6*BD20^$I$6</f>
        <v>142.904852389133</v>
      </c>
      <c r="BF20" s="223">
        <f>$B$8</f>
        <v>667.039775093713</v>
      </c>
      <c r="BG20" s="223">
        <f>BF20/4</f>
        <v>166.759943773428</v>
      </c>
    </row>
    <row r="21" ht="15.35" customHeight="1">
      <c r="A21" s="24"/>
      <c r="B21" s="9"/>
      <c r="C21" s="9"/>
      <c r="D21" s="9"/>
      <c r="E21" s="9"/>
      <c r="F21" s="9"/>
      <c r="G21" s="9"/>
      <c r="H21" s="9"/>
      <c r="I21" s="239"/>
      <c r="J21" s="9"/>
      <c r="K21" s="9"/>
      <c r="L21" s="9"/>
      <c r="M21" s="9"/>
      <c r="N21" s="9"/>
      <c r="O21" s="9"/>
      <c r="P21" s="9"/>
      <c r="Q21" s="9"/>
      <c r="R21" s="9"/>
      <c r="S21" s="9"/>
      <c r="T21" s="197"/>
      <c r="U21" s="215">
        <v>17</v>
      </c>
      <c r="V21" s="216">
        <f>X20/2+W20</f>
        <v>8</v>
      </c>
      <c r="W21" s="216">
        <f>$C$6</f>
        <v>3.5</v>
      </c>
      <c r="X21" s="217">
        <f>X20</f>
        <v>9</v>
      </c>
      <c r="Y21" s="218">
        <f>$F$6</f>
        <v>98.8491298669699</v>
      </c>
      <c r="Z21" s="219">
        <f>(Y21/U21)*((ATAN((X21+W21-V21)/U21)+ATAN(V21-W21)/U21))</f>
        <v>1.96714301960911</v>
      </c>
      <c r="AA21" s="218">
        <f>$H$6*Z21^$I$6</f>
        <v>3439.2993809646</v>
      </c>
      <c r="AB21" s="219">
        <f>$B$8</f>
        <v>667.039775093713</v>
      </c>
      <c r="AC21" s="219">
        <f>AB21/4</f>
        <v>166.759943773428</v>
      </c>
      <c r="AD21" s="203"/>
      <c r="AE21" s="220">
        <v>17</v>
      </c>
      <c r="AF21" s="221">
        <f>AH20/2+AG20</f>
        <v>10</v>
      </c>
      <c r="AG21" s="221">
        <f>$B$6-AH21</f>
        <v>7.5</v>
      </c>
      <c r="AH21" s="217">
        <v>5</v>
      </c>
      <c r="AI21" s="222">
        <f>$F$6</f>
        <v>98.8491298669699</v>
      </c>
      <c r="AJ21" s="223">
        <f>(AI21/AE21)*((ATAN((AH21+AG21-AF21)/AE21)+ATAN(AF21-AG21)/AE21))</f>
        <v>1.25613586309665</v>
      </c>
      <c r="AK21" s="222">
        <f>$H$6*AJ21^$I$6</f>
        <v>1460.169518912080</v>
      </c>
      <c r="AL21" s="223">
        <f>$B$8</f>
        <v>667.039775093713</v>
      </c>
      <c r="AM21" s="223">
        <f>AL21/4</f>
        <v>166.759943773428</v>
      </c>
      <c r="AN21" s="203"/>
      <c r="AO21" s="215">
        <v>17</v>
      </c>
      <c r="AP21" s="216">
        <f>AR20/2+AQ20</f>
        <v>5</v>
      </c>
      <c r="AQ21" s="216">
        <f>$C$6</f>
        <v>3.5</v>
      </c>
      <c r="AR21" s="217">
        <v>3</v>
      </c>
      <c r="AS21" s="218">
        <f>$F$6</f>
        <v>98.8491298669699</v>
      </c>
      <c r="AT21" s="219">
        <f>(AS21/AO21)*((ATAN((AR21+AQ21-AP21)/AO21)+ATAN(AP21-AQ21)/AO21))</f>
        <v>0.8478857903056261</v>
      </c>
      <c r="AU21" s="218">
        <f>$H$6*AT21^$I$6</f>
        <v>689.235590702476</v>
      </c>
      <c r="AV21" s="219">
        <f>$B$8</f>
        <v>667.039775093713</v>
      </c>
      <c r="AW21" s="219">
        <f>AV21/4</f>
        <v>166.759943773428</v>
      </c>
      <c r="AX21" s="203"/>
      <c r="AY21" s="220">
        <v>17</v>
      </c>
      <c r="AZ21" s="221">
        <f>BB20/2+BA20</f>
        <v>12</v>
      </c>
      <c r="BA21" s="221">
        <f>$B$6-BB21</f>
        <v>11.5</v>
      </c>
      <c r="BB21" s="217">
        <v>1</v>
      </c>
      <c r="BC21" s="222">
        <f>$F$6</f>
        <v>98.8491298669699</v>
      </c>
      <c r="BD21" s="223">
        <f>(BC21/AY21)*((ATAN((BB21+BA21-AZ21)/AY21)+ATAN(AZ21-BA21)/AY21))</f>
        <v>0.329555306006653</v>
      </c>
      <c r="BE21" s="222">
        <f>$H$6*BD21^$I$6</f>
        <v>113.366936938445</v>
      </c>
      <c r="BF21" s="223">
        <f>$B$8</f>
        <v>667.039775093713</v>
      </c>
      <c r="BG21" s="223">
        <f>BF21/4</f>
        <v>166.759943773428</v>
      </c>
    </row>
    <row r="22" ht="15.35" customHeight="1">
      <c r="A22" s="24"/>
      <c r="B22" s="9"/>
      <c r="C22" s="9"/>
      <c r="D22" s="9"/>
      <c r="E22" s="9"/>
      <c r="F22" s="9"/>
      <c r="G22" s="9"/>
      <c r="H22" s="9"/>
      <c r="I22" s="9"/>
      <c r="J22" s="236"/>
      <c r="K22" s="9"/>
      <c r="L22" s="9"/>
      <c r="M22" s="9"/>
      <c r="N22" s="9"/>
      <c r="O22" s="9"/>
      <c r="P22" s="9"/>
      <c r="Q22" s="9"/>
      <c r="R22" s="9"/>
      <c r="S22" s="9"/>
      <c r="T22" s="197"/>
      <c r="U22" s="215">
        <v>18</v>
      </c>
      <c r="V22" s="216">
        <f>X21/2+W21</f>
        <v>8</v>
      </c>
      <c r="W22" s="216">
        <f>$C$6</f>
        <v>3.5</v>
      </c>
      <c r="X22" s="217">
        <f>X21</f>
        <v>9</v>
      </c>
      <c r="Y22" s="218">
        <f>$F$6</f>
        <v>98.8491298669699</v>
      </c>
      <c r="Z22" s="219">
        <f>(Y22/U22)*((ATAN((X22+W22-V22)/U22)+ATAN(V22-W22)/U22))</f>
        <v>1.75784973278548</v>
      </c>
      <c r="AA22" s="218">
        <f>$H$6*Z22^$I$6</f>
        <v>2774.332317509110</v>
      </c>
      <c r="AB22" s="219">
        <f>$B$8</f>
        <v>667.039775093713</v>
      </c>
      <c r="AC22" s="219">
        <f>AB22/4</f>
        <v>166.759943773428</v>
      </c>
      <c r="AD22" s="203"/>
      <c r="AE22" s="220">
        <v>18</v>
      </c>
      <c r="AF22" s="221">
        <f>AH21/2+AG21</f>
        <v>10</v>
      </c>
      <c r="AG22" s="221">
        <f>$B$6-AH22</f>
        <v>7.5</v>
      </c>
      <c r="AH22" s="217">
        <v>5</v>
      </c>
      <c r="AI22" s="222">
        <f>$F$6</f>
        <v>98.8491298669699</v>
      </c>
      <c r="AJ22" s="223">
        <f>(AI22/AE22)*((ATAN((AH22+AG22-AF22)/AE22)+ATAN(AF22-AG22)/AE22))</f>
        <v>1.12102185865602</v>
      </c>
      <c r="AK22" s="222">
        <f>$H$6*AJ22^$I$6</f>
        <v>1174.914431093540</v>
      </c>
      <c r="AL22" s="223">
        <f>$B$8</f>
        <v>667.039775093713</v>
      </c>
      <c r="AM22" s="223">
        <f>AL22/4</f>
        <v>166.759943773428</v>
      </c>
      <c r="AN22" s="203"/>
      <c r="AO22" s="215">
        <v>18</v>
      </c>
      <c r="AP22" s="216">
        <f>AR21/2+AQ21</f>
        <v>5</v>
      </c>
      <c r="AQ22" s="216">
        <f>$C$6</f>
        <v>3.5</v>
      </c>
      <c r="AR22" s="217">
        <v>3</v>
      </c>
      <c r="AS22" s="218">
        <f>$F$6</f>
        <v>98.8491298669699</v>
      </c>
      <c r="AT22" s="219">
        <f>(AS22/AO22)*((ATAN((AR22+AQ22-AP22)/AO22)+ATAN(AP22-AQ22)/AO22))</f>
        <v>0.756420358302608</v>
      </c>
      <c r="AU22" s="218">
        <f>$H$6*AT22^$I$6</f>
        <v>554.218568966194</v>
      </c>
      <c r="AV22" s="219">
        <f>$B$8</f>
        <v>667.039775093713</v>
      </c>
      <c r="AW22" s="219">
        <f>AV22/4</f>
        <v>166.759943773428</v>
      </c>
      <c r="AX22" s="203"/>
      <c r="AY22" s="220">
        <v>18</v>
      </c>
      <c r="AZ22" s="221">
        <f>BB21/2+BA21</f>
        <v>12</v>
      </c>
      <c r="BA22" s="221">
        <f>$B$6-BB22</f>
        <v>11.5</v>
      </c>
      <c r="BB22" s="217">
        <v>1</v>
      </c>
      <c r="BC22" s="222">
        <f>$F$6</f>
        <v>98.8491298669699</v>
      </c>
      <c r="BD22" s="223">
        <f>(BC22/AY22)*((ATAN((BB22+BA22-AZ22)/AY22)+ATAN(AZ22-BA22)/AY22))</f>
        <v>0.293959942748882</v>
      </c>
      <c r="BE22" s="222">
        <f>$H$6*BD22^$I$6</f>
        <v>91.13259100436029</v>
      </c>
      <c r="BF22" s="223">
        <f>$B$8</f>
        <v>667.039775093713</v>
      </c>
      <c r="BG22" s="223">
        <f>BF22/4</f>
        <v>166.759943773428</v>
      </c>
    </row>
    <row r="23" ht="15.35" customHeight="1">
      <c r="A23" s="24"/>
      <c r="B23" s="9"/>
      <c r="C23" s="9"/>
      <c r="D23" s="9"/>
      <c r="E23" s="9"/>
      <c r="F23" s="9"/>
      <c r="G23" s="9"/>
      <c r="H23" s="9"/>
      <c r="I23" s="234"/>
      <c r="J23" s="233"/>
      <c r="K23" s="9"/>
      <c r="L23" s="9"/>
      <c r="M23" s="9"/>
      <c r="N23" s="9"/>
      <c r="O23" s="9"/>
      <c r="P23" s="9"/>
      <c r="Q23" s="9"/>
      <c r="R23" s="9"/>
      <c r="S23" s="9"/>
      <c r="T23" s="197"/>
      <c r="U23" s="215">
        <v>19</v>
      </c>
      <c r="V23" s="216">
        <f>X22/2+W22</f>
        <v>8</v>
      </c>
      <c r="W23" s="216">
        <f>$C$6</f>
        <v>3.5</v>
      </c>
      <c r="X23" s="217">
        <f>X22</f>
        <v>9</v>
      </c>
      <c r="Y23" s="218">
        <f>$F$6</f>
        <v>98.8491298669699</v>
      </c>
      <c r="Z23" s="219">
        <f>(Y23/U23)*((ATAN((X23+W23-V23)/U23)+ATAN(V23-W23)/U23))</f>
        <v>1.5801373700005</v>
      </c>
      <c r="AA23" s="218">
        <f>$H$6*Z23^$I$6</f>
        <v>2263.3436334667</v>
      </c>
      <c r="AB23" s="219">
        <f>$B$8</f>
        <v>667.039775093713</v>
      </c>
      <c r="AC23" s="219">
        <f>AB23/4</f>
        <v>166.759943773428</v>
      </c>
      <c r="AD23" s="203"/>
      <c r="AE23" s="220">
        <v>19</v>
      </c>
      <c r="AF23" s="221">
        <f>AH22/2+AG22</f>
        <v>10</v>
      </c>
      <c r="AG23" s="221">
        <f>$B$6-AH23</f>
        <v>7.5</v>
      </c>
      <c r="AH23" s="217">
        <v>5</v>
      </c>
      <c r="AI23" s="222">
        <f>$F$6</f>
        <v>98.8491298669699</v>
      </c>
      <c r="AJ23" s="223">
        <f>(AI23/AE23)*((ATAN((AH23+AG23-AF23)/AE23)+ATAN(AF23-AG23)/AE23))</f>
        <v>1.00656630704841</v>
      </c>
      <c r="AK23" s="222">
        <f>$H$6*AJ23^$I$6</f>
        <v>956.472100940214</v>
      </c>
      <c r="AL23" s="223">
        <f>$B$8</f>
        <v>667.039775093713</v>
      </c>
      <c r="AM23" s="223">
        <f>AL23/4</f>
        <v>166.759943773428</v>
      </c>
      <c r="AN23" s="203"/>
      <c r="AO23" s="215">
        <v>19</v>
      </c>
      <c r="AP23" s="216">
        <f>AR22/2+AQ22</f>
        <v>5</v>
      </c>
      <c r="AQ23" s="216">
        <f>$C$6</f>
        <v>3.5</v>
      </c>
      <c r="AR23" s="217">
        <v>3</v>
      </c>
      <c r="AS23" s="218">
        <f>$F$6</f>
        <v>98.8491298669699</v>
      </c>
      <c r="AT23" s="219">
        <f>(AS23/AO23)*((ATAN((AR23+AQ23-AP23)/AO23)+ATAN(AP23-AQ23)/AO23))</f>
        <v>0.678989191732607</v>
      </c>
      <c r="AU23" s="218">
        <f>$H$6*AT23^$I$6</f>
        <v>450.921983173458</v>
      </c>
      <c r="AV23" s="219">
        <f>$B$8</f>
        <v>667.039775093713</v>
      </c>
      <c r="AW23" s="219">
        <f>AV23/4</f>
        <v>166.759943773428</v>
      </c>
      <c r="AX23" s="203"/>
      <c r="AY23" s="220">
        <v>19</v>
      </c>
      <c r="AZ23" s="221">
        <f>BB22/2+BA22</f>
        <v>12</v>
      </c>
      <c r="BA23" s="221">
        <f>$B$6-BB23</f>
        <v>11.5</v>
      </c>
      <c r="BB23" s="217">
        <v>1</v>
      </c>
      <c r="BC23" s="222">
        <f>$F$6</f>
        <v>98.8491298669699</v>
      </c>
      <c r="BD23" s="223">
        <f>(BC23/AY23)*((ATAN((BB23+BA23-AZ23)/AY23)+ATAN(AZ23-BA23)/AY23))</f>
        <v>0.263834690324323</v>
      </c>
      <c r="BE23" s="222">
        <f>$H$6*BD23^$I$6</f>
        <v>74.1288510930769</v>
      </c>
      <c r="BF23" s="223">
        <f>$B$8</f>
        <v>667.039775093713</v>
      </c>
      <c r="BG23" s="223">
        <f>BF23/4</f>
        <v>166.759943773428</v>
      </c>
    </row>
    <row r="24" ht="15.35" customHeight="1">
      <c r="A24" s="24"/>
      <c r="B24" s="9"/>
      <c r="C24" s="9"/>
      <c r="D24" s="9"/>
      <c r="E24" s="9"/>
      <c r="F24" s="9"/>
      <c r="G24" s="9"/>
      <c r="H24" s="9"/>
      <c r="I24" s="234"/>
      <c r="J24" s="233"/>
      <c r="K24" s="9"/>
      <c r="L24" s="9"/>
      <c r="M24" s="9"/>
      <c r="N24" s="9"/>
      <c r="O24" s="9"/>
      <c r="P24" s="9"/>
      <c r="Q24" s="9"/>
      <c r="R24" s="9"/>
      <c r="S24" s="9"/>
      <c r="T24" s="197"/>
      <c r="U24" s="215">
        <v>20</v>
      </c>
      <c r="V24" s="216">
        <f>X23/2+W23</f>
        <v>8</v>
      </c>
      <c r="W24" s="216">
        <f>$C$6</f>
        <v>3.5</v>
      </c>
      <c r="X24" s="217">
        <f>X23</f>
        <v>9</v>
      </c>
      <c r="Y24" s="218">
        <f>$F$6</f>
        <v>98.8491298669699</v>
      </c>
      <c r="Z24" s="219">
        <f>(Y24/U24)*((ATAN((X24+W24-V24)/U24)+ATAN(V24-W24)/U24))</f>
        <v>1.427978540337</v>
      </c>
      <c r="AA24" s="218">
        <f>$H$6*Z24^$I$6</f>
        <v>1865.3561103358</v>
      </c>
      <c r="AB24" s="219">
        <f>$B$8</f>
        <v>667.039775093713</v>
      </c>
      <c r="AC24" s="219">
        <f>AB24/4</f>
        <v>166.759943773428</v>
      </c>
      <c r="AD24" s="203"/>
      <c r="AE24" s="220">
        <v>20</v>
      </c>
      <c r="AF24" s="221">
        <f>AH23/2+AG23</f>
        <v>10</v>
      </c>
      <c r="AG24" s="221">
        <f>$B$6-AH24</f>
        <v>7.5</v>
      </c>
      <c r="AH24" s="217">
        <v>5</v>
      </c>
      <c r="AI24" s="222">
        <f>$F$6</f>
        <v>98.8491298669699</v>
      </c>
      <c r="AJ24" s="223">
        <f>(AI24/AE24)*((ATAN((AH24+AG24-AF24)/AE24)+ATAN(AF24-AG24)/AE24))</f>
        <v>0.908766964816752</v>
      </c>
      <c r="AK24" s="222">
        <f>$H$6*AJ24^$I$6</f>
        <v>786.8422623354101</v>
      </c>
      <c r="AL24" s="223">
        <f>$B$8</f>
        <v>667.039775093713</v>
      </c>
      <c r="AM24" s="223">
        <f>AL24/4</f>
        <v>166.759943773428</v>
      </c>
      <c r="AN24" s="203"/>
      <c r="AO24" s="215">
        <v>20</v>
      </c>
      <c r="AP24" s="216">
        <f>AR23/2+AQ23</f>
        <v>5</v>
      </c>
      <c r="AQ24" s="216">
        <f>$C$6</f>
        <v>3.5</v>
      </c>
      <c r="AR24" s="217">
        <v>3</v>
      </c>
      <c r="AS24" s="218">
        <f>$F$6</f>
        <v>98.8491298669699</v>
      </c>
      <c r="AT24" s="219">
        <f>(AS24/AO24)*((ATAN((AR24+AQ24-AP24)/AO24)+ATAN(AP24-AQ24)/AO24))</f>
        <v>0.612862301363454</v>
      </c>
      <c r="AU24" s="218">
        <f>$H$6*AT24^$I$6</f>
        <v>370.771630850257</v>
      </c>
      <c r="AV24" s="219">
        <f>$B$8</f>
        <v>667.039775093713</v>
      </c>
      <c r="AW24" s="219">
        <f>AV24/4</f>
        <v>166.759943773428</v>
      </c>
      <c r="AX24" s="203"/>
      <c r="AY24" s="220">
        <v>20</v>
      </c>
      <c r="AZ24" s="221">
        <f>BB23/2+BA23</f>
        <v>12</v>
      </c>
      <c r="BA24" s="221">
        <f>$B$6-BB24</f>
        <v>11.5</v>
      </c>
      <c r="BB24" s="217">
        <v>1</v>
      </c>
      <c r="BC24" s="222">
        <f>$F$6</f>
        <v>98.8491298669699</v>
      </c>
      <c r="BD24" s="223">
        <f>(BC24/AY24)*((ATAN((BB24+BA24-AZ24)/AY24)+ATAN(AZ24-BA24)/AY24))</f>
        <v>0.238113586808314</v>
      </c>
      <c r="BE24" s="222">
        <f>$H$6*BD24^$I$6</f>
        <v>60.9398136310822</v>
      </c>
      <c r="BF24" s="223">
        <f>$B$8</f>
        <v>667.039775093713</v>
      </c>
      <c r="BG24" s="223">
        <f>BF24/4</f>
        <v>166.759943773428</v>
      </c>
    </row>
    <row r="25" ht="15.35" customHeight="1">
      <c r="A25" s="24"/>
      <c r="B25" s="9"/>
      <c r="C25" s="9"/>
      <c r="D25" s="9"/>
      <c r="E25" s="9"/>
      <c r="F25" s="9"/>
      <c r="G25" s="9"/>
      <c r="H25" s="9"/>
      <c r="I25" s="9"/>
      <c r="J25" s="236"/>
      <c r="K25" s="9"/>
      <c r="L25" s="9"/>
      <c r="M25" s="9"/>
      <c r="N25" s="9"/>
      <c r="O25" s="9"/>
      <c r="P25" s="9"/>
      <c r="Q25" s="9"/>
      <c r="R25" s="9"/>
      <c r="S25" s="9"/>
      <c r="T25" s="197"/>
      <c r="U25" s="215">
        <v>21</v>
      </c>
      <c r="V25" s="216">
        <f>X24/2+W24</f>
        <v>8</v>
      </c>
      <c r="W25" s="216">
        <f>$C$6</f>
        <v>3.5</v>
      </c>
      <c r="X25" s="217">
        <f>X24</f>
        <v>9</v>
      </c>
      <c r="Y25" s="218">
        <f>$F$6</f>
        <v>98.8491298669699</v>
      </c>
      <c r="Z25" s="219">
        <f>(Y25/U25)*((ATAN((X25+W25-V25)/U25)+ATAN(V25-W25)/U25))</f>
        <v>1.29671395369357</v>
      </c>
      <c r="AA25" s="218">
        <f>$H$6*Z25^$I$6</f>
        <v>1551.585582524810</v>
      </c>
      <c r="AB25" s="219">
        <f>$B$8</f>
        <v>667.039775093713</v>
      </c>
      <c r="AC25" s="219">
        <f>AB25/4</f>
        <v>166.759943773428</v>
      </c>
      <c r="AD25" s="203"/>
      <c r="AE25" s="220">
        <v>21</v>
      </c>
      <c r="AF25" s="221">
        <f>AH24/2+AG24</f>
        <v>10</v>
      </c>
      <c r="AG25" s="221">
        <f>$B$6-AH25</f>
        <v>7.5</v>
      </c>
      <c r="AH25" s="217">
        <v>5</v>
      </c>
      <c r="AI25" s="222">
        <f>$F$6</f>
        <v>98.8491298669699</v>
      </c>
      <c r="AJ25" s="223">
        <f>(AI25/AE25)*((ATAN((AH25+AG25-AF25)/AE25)+ATAN(AF25-AG25)/AE25))</f>
        <v>0.824544994084732</v>
      </c>
      <c r="AK25" s="222">
        <f>$H$6*AJ25^$I$6</f>
        <v>653.450613383843</v>
      </c>
      <c r="AL25" s="223">
        <f>$B$8</f>
        <v>667.039775093713</v>
      </c>
      <c r="AM25" s="223">
        <f>AL25/4</f>
        <v>166.759943773428</v>
      </c>
      <c r="AN25" s="203"/>
      <c r="AO25" s="215">
        <v>21</v>
      </c>
      <c r="AP25" s="216">
        <f>AR24/2+AQ24</f>
        <v>5</v>
      </c>
      <c r="AQ25" s="216">
        <f>$C$6</f>
        <v>3.5</v>
      </c>
      <c r="AR25" s="217">
        <v>3</v>
      </c>
      <c r="AS25" s="218">
        <f>$F$6</f>
        <v>98.8491298669699</v>
      </c>
      <c r="AT25" s="219">
        <f>(AS25/AO25)*((ATAN((AR25+AQ25-AP25)/AO25)+ATAN(AP25-AQ25)/AO25))</f>
        <v>0.555942408548015</v>
      </c>
      <c r="AU25" s="218">
        <f>$H$6*AT25^$I$6</f>
        <v>307.786997967317</v>
      </c>
      <c r="AV25" s="219">
        <f>$B$8</f>
        <v>667.039775093713</v>
      </c>
      <c r="AW25" s="219">
        <f>AV25/4</f>
        <v>166.759943773428</v>
      </c>
      <c r="AX25" s="203"/>
      <c r="AY25" s="220">
        <v>21</v>
      </c>
      <c r="AZ25" s="221">
        <f>BB24/2+BA24</f>
        <v>12</v>
      </c>
      <c r="BA25" s="221">
        <f>$B$6-BB25</f>
        <v>11.5</v>
      </c>
      <c r="BB25" s="217">
        <v>1</v>
      </c>
      <c r="BC25" s="222">
        <f>$F$6</f>
        <v>98.8491298669699</v>
      </c>
      <c r="BD25" s="223">
        <f>(BC25/AY25)*((ATAN((BB25+BA25-AZ25)/AY25)+ATAN(AZ25-BA25)/AY25))</f>
        <v>0.215978211647568</v>
      </c>
      <c r="BE25" s="222">
        <f>$H$6*BD25^$I$6</f>
        <v>50.5785448470605</v>
      </c>
      <c r="BF25" s="223">
        <f>$B$8</f>
        <v>667.039775093713</v>
      </c>
      <c r="BG25" s="223">
        <f>BF25/4</f>
        <v>166.759943773428</v>
      </c>
    </row>
    <row r="26" ht="15.35" customHeight="1">
      <c r="A26" s="24"/>
      <c r="B26" s="9"/>
      <c r="C26" s="9"/>
      <c r="D26" s="9"/>
      <c r="E26" s="9"/>
      <c r="F26" s="9"/>
      <c r="G26" s="9"/>
      <c r="H26" s="9"/>
      <c r="I26" s="237"/>
      <c r="J26" s="238"/>
      <c r="K26" s="9"/>
      <c r="L26" s="9"/>
      <c r="M26" s="9"/>
      <c r="N26" s="9"/>
      <c r="O26" s="9"/>
      <c r="P26" s="9"/>
      <c r="Q26" s="9"/>
      <c r="R26" s="9"/>
      <c r="S26" s="9"/>
      <c r="T26" s="197"/>
      <c r="U26" s="215">
        <v>22</v>
      </c>
      <c r="V26" s="216">
        <f>X25/2+W25</f>
        <v>8</v>
      </c>
      <c r="W26" s="216">
        <f>$C$6</f>
        <v>3.5</v>
      </c>
      <c r="X26" s="217">
        <f>X25</f>
        <v>9</v>
      </c>
      <c r="Y26" s="218">
        <f>$F$6</f>
        <v>98.8491298669699</v>
      </c>
      <c r="Z26" s="219">
        <f>(Y26/U26)*((ATAN((X26+W26-V26)/U26)+ATAN(V26-W26)/U26))</f>
        <v>1.18269694823328</v>
      </c>
      <c r="AA26" s="218">
        <f>$H$6*Z26^$I$6</f>
        <v>1301.462572198150</v>
      </c>
      <c r="AB26" s="219">
        <f>$B$8</f>
        <v>667.039775093713</v>
      </c>
      <c r="AC26" s="219">
        <f>AB26/4</f>
        <v>166.759943773428</v>
      </c>
      <c r="AD26" s="203"/>
      <c r="AE26" s="220">
        <v>22</v>
      </c>
      <c r="AF26" s="221">
        <f>AH25/2+AG25</f>
        <v>10</v>
      </c>
      <c r="AG26" s="221">
        <f>$B$6-AH26</f>
        <v>7.5</v>
      </c>
      <c r="AH26" s="217">
        <v>5</v>
      </c>
      <c r="AI26" s="222">
        <f>$F$6</f>
        <v>98.8491298669699</v>
      </c>
      <c r="AJ26" s="223">
        <f>(AI26/AE26)*((ATAN((AH26+AG26-AF26)/AE26)+ATAN(AF26-AG26)/AE26))</f>
        <v>0.751500825288021</v>
      </c>
      <c r="AK26" s="222">
        <f>$H$6*AJ26^$I$6</f>
        <v>547.354402684271</v>
      </c>
      <c r="AL26" s="223">
        <f>$B$8</f>
        <v>667.039775093713</v>
      </c>
      <c r="AM26" s="223">
        <f>AL26/4</f>
        <v>166.759943773428</v>
      </c>
      <c r="AN26" s="203"/>
      <c r="AO26" s="215">
        <v>22</v>
      </c>
      <c r="AP26" s="216">
        <f>AR25/2+AQ25</f>
        <v>5</v>
      </c>
      <c r="AQ26" s="216">
        <f>$C$6</f>
        <v>3.5</v>
      </c>
      <c r="AR26" s="217">
        <v>3</v>
      </c>
      <c r="AS26" s="218">
        <f>$F$6</f>
        <v>98.8491298669699</v>
      </c>
      <c r="AT26" s="219">
        <f>(AS26/AO26)*((ATAN((AR26+AQ26-AP26)/AO26)+ATAN(AP26-AQ26)/AO26))</f>
        <v>0.506596849117235</v>
      </c>
      <c r="AU26" s="218">
        <f>$H$6*AT26^$I$6</f>
        <v>257.720335794740</v>
      </c>
      <c r="AV26" s="219">
        <f>$B$8</f>
        <v>667.039775093713</v>
      </c>
      <c r="AW26" s="219">
        <f>AV26/4</f>
        <v>166.759943773428</v>
      </c>
      <c r="AX26" s="203"/>
      <c r="AY26" s="220">
        <v>22</v>
      </c>
      <c r="AZ26" s="221">
        <f>BB25/2+BA25</f>
        <v>12</v>
      </c>
      <c r="BA26" s="221">
        <f>$B$6-BB26</f>
        <v>11.5</v>
      </c>
      <c r="BB26" s="217">
        <v>1</v>
      </c>
      <c r="BC26" s="222">
        <f>$F$6</f>
        <v>98.8491298669699</v>
      </c>
      <c r="BD26" s="223">
        <f>(BC26/AY26)*((ATAN((BB26+BA26-AZ26)/AY26)+ATAN(AZ26-BA26)/AY26))</f>
        <v>0.196791777986193</v>
      </c>
      <c r="BE26" s="222">
        <f>$H$6*BD26^$I$6</f>
        <v>42.3444617838627</v>
      </c>
      <c r="BF26" s="223">
        <f>$B$8</f>
        <v>667.039775093713</v>
      </c>
      <c r="BG26" s="223">
        <f>BF26/4</f>
        <v>166.759943773428</v>
      </c>
    </row>
    <row r="27" ht="15.35" customHeight="1">
      <c r="A27" s="24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197"/>
      <c r="U27" s="215">
        <v>23</v>
      </c>
      <c r="V27" s="216">
        <f>X26/2+W26</f>
        <v>8</v>
      </c>
      <c r="W27" s="216">
        <f>$C$6</f>
        <v>3.5</v>
      </c>
      <c r="X27" s="217">
        <f>X26</f>
        <v>9</v>
      </c>
      <c r="Y27" s="218">
        <f>$F$6</f>
        <v>98.8491298669699</v>
      </c>
      <c r="Z27" s="219">
        <f>(Y27/U27)*((ATAN((X27+W27-V27)/U27)+ATAN(V27-W27)/U27))</f>
        <v>1.08304105372885</v>
      </c>
      <c r="AA27" s="218">
        <f>$H$6*Z27^$I$6</f>
        <v>1100.056874584880</v>
      </c>
      <c r="AB27" s="219">
        <f>$B$8</f>
        <v>667.039775093713</v>
      </c>
      <c r="AC27" s="219">
        <f>AB27/4</f>
        <v>166.759943773428</v>
      </c>
      <c r="AD27" s="203"/>
      <c r="AE27" s="220">
        <v>23</v>
      </c>
      <c r="AF27" s="221">
        <f>AH26/2+AG26</f>
        <v>10</v>
      </c>
      <c r="AG27" s="221">
        <f>$B$6-AH27</f>
        <v>7.5</v>
      </c>
      <c r="AH27" s="217">
        <v>5</v>
      </c>
      <c r="AI27" s="222">
        <f>$F$6</f>
        <v>98.8491298669699</v>
      </c>
      <c r="AJ27" s="223">
        <f>(AI27/AE27)*((ATAN((AH27+AG27-AF27)/AE27)+ATAN(AF27-AG27)/AE27))</f>
        <v>0.68774208098395</v>
      </c>
      <c r="AK27" s="222">
        <f>$H$6*AJ27^$I$6</f>
        <v>462.089645015745</v>
      </c>
      <c r="AL27" s="223">
        <f>$B$8</f>
        <v>667.039775093713</v>
      </c>
      <c r="AM27" s="223">
        <f>AL27/4</f>
        <v>166.759943773428</v>
      </c>
      <c r="AN27" s="203"/>
      <c r="AO27" s="215">
        <v>23</v>
      </c>
      <c r="AP27" s="216">
        <f>AR26/2+AQ26</f>
        <v>5</v>
      </c>
      <c r="AQ27" s="216">
        <f>$C$6</f>
        <v>3.5</v>
      </c>
      <c r="AR27" s="217">
        <v>3</v>
      </c>
      <c r="AS27" s="218">
        <f>$F$6</f>
        <v>98.8491298669699</v>
      </c>
      <c r="AT27" s="219">
        <f>(AS27/AO27)*((ATAN((AR27+AQ27-AP27)/AO27)+ATAN(AP27-AQ27)/AO27))</f>
        <v>0.4635393499562</v>
      </c>
      <c r="AU27" s="218">
        <f>$H$6*AT27^$I$6</f>
        <v>217.504758971363</v>
      </c>
      <c r="AV27" s="219">
        <f>$B$8</f>
        <v>667.039775093713</v>
      </c>
      <c r="AW27" s="219">
        <f>AV27/4</f>
        <v>166.759943773428</v>
      </c>
      <c r="AX27" s="203"/>
      <c r="AY27" s="220">
        <v>23</v>
      </c>
      <c r="AZ27" s="221">
        <f>BB26/2+BA26</f>
        <v>12</v>
      </c>
      <c r="BA27" s="221">
        <f>$B$6-BB27</f>
        <v>11.5</v>
      </c>
      <c r="BB27" s="217">
        <v>1</v>
      </c>
      <c r="BC27" s="222">
        <f>$F$6</f>
        <v>98.8491298669699</v>
      </c>
      <c r="BD27" s="223">
        <f>(BC27/AY27)*((ATAN((BB27+BA27-AZ27)/AY27)+ATAN(AZ27-BA27)/AY27))</f>
        <v>0.180052824209433</v>
      </c>
      <c r="BE27" s="222">
        <f>$H$6*BD27^$I$6</f>
        <v>35.7319917367291</v>
      </c>
      <c r="BF27" s="223">
        <f>$B$8</f>
        <v>667.039775093713</v>
      </c>
      <c r="BG27" s="223">
        <f>BF27/4</f>
        <v>166.759943773428</v>
      </c>
    </row>
    <row r="28" ht="15.35" customHeight="1">
      <c r="A28" s="24"/>
      <c r="B28" s="9"/>
      <c r="C28" s="9"/>
      <c r="D28" s="9"/>
      <c r="E28" s="9"/>
      <c r="F28" s="9"/>
      <c r="G28" s="9"/>
      <c r="H28" s="9"/>
      <c r="I28" s="236"/>
      <c r="J28" s="9"/>
      <c r="K28" s="9"/>
      <c r="L28" s="9"/>
      <c r="M28" s="9"/>
      <c r="N28" s="9"/>
      <c r="O28" s="9"/>
      <c r="P28" s="9"/>
      <c r="Q28" s="9"/>
      <c r="R28" s="9"/>
      <c r="S28" s="9"/>
      <c r="T28" s="197"/>
      <c r="U28" s="215">
        <v>24</v>
      </c>
      <c r="V28" s="216">
        <f>X27/2+W27</f>
        <v>8</v>
      </c>
      <c r="W28" s="216">
        <f>$C$6</f>
        <v>3.5</v>
      </c>
      <c r="X28" s="217">
        <f>X27</f>
        <v>9</v>
      </c>
      <c r="Y28" s="218">
        <f>$F$6</f>
        <v>98.8491298669699</v>
      </c>
      <c r="Z28" s="219">
        <f>(Y28/U28)*((ATAN((X28+W28-V28)/U28)+ATAN(V28-W28)/U28))</f>
        <v>0.99543788365654</v>
      </c>
      <c r="AA28" s="218">
        <f>$H$6*Z28^$I$6</f>
        <v>936.376268270077</v>
      </c>
      <c r="AB28" s="219">
        <f>$B$8</f>
        <v>667.039775093713</v>
      </c>
      <c r="AC28" s="219">
        <f>AB28/4</f>
        <v>166.759943773428</v>
      </c>
      <c r="AD28" s="203"/>
      <c r="AE28" s="220">
        <v>24</v>
      </c>
      <c r="AF28" s="221">
        <f>AH27/2+AG27</f>
        <v>10</v>
      </c>
      <c r="AG28" s="221">
        <f>$B$6-AH28</f>
        <v>7.5</v>
      </c>
      <c r="AH28" s="217">
        <v>5</v>
      </c>
      <c r="AI28" s="222">
        <f>$F$6</f>
        <v>98.8491298669699</v>
      </c>
      <c r="AJ28" s="223">
        <f>(AI28/AE28)*((ATAN((AH28+AG28-AF28)/AE28)+ATAN(AF28-AG28)/AE28))</f>
        <v>0.631760254861731</v>
      </c>
      <c r="AK28" s="222">
        <f>$H$6*AJ28^$I$6</f>
        <v>392.914663548748</v>
      </c>
      <c r="AL28" s="223">
        <f>$B$8</f>
        <v>667.039775093713</v>
      </c>
      <c r="AM28" s="223">
        <f>AL28/4</f>
        <v>166.759943773428</v>
      </c>
      <c r="AN28" s="203"/>
      <c r="AO28" s="215">
        <v>24</v>
      </c>
      <c r="AP28" s="216">
        <f>AR27/2+AQ27</f>
        <v>5</v>
      </c>
      <c r="AQ28" s="216">
        <f>$C$6</f>
        <v>3.5</v>
      </c>
      <c r="AR28" s="217">
        <v>3</v>
      </c>
      <c r="AS28" s="218">
        <f>$F$6</f>
        <v>98.8491298669699</v>
      </c>
      <c r="AT28" s="219">
        <f>(AS28/AO28)*((ATAN((AR28+AQ28-AP28)/AO28)+ATAN(AP28-AQ28)/AO28))</f>
        <v>0.42574546130571</v>
      </c>
      <c r="AU28" s="218">
        <f>$H$6*AT28^$I$6</f>
        <v>184.892755462153</v>
      </c>
      <c r="AV28" s="219">
        <f>$B$8</f>
        <v>667.039775093713</v>
      </c>
      <c r="AW28" s="219">
        <f>AV28/4</f>
        <v>166.759943773428</v>
      </c>
      <c r="AX28" s="203"/>
      <c r="AY28" s="220">
        <v>24</v>
      </c>
      <c r="AZ28" s="221">
        <f>BB27/2+BA27</f>
        <v>12</v>
      </c>
      <c r="BA28" s="221">
        <f>$B$6-BB28</f>
        <v>11.5</v>
      </c>
      <c r="BB28" s="217">
        <v>1</v>
      </c>
      <c r="BC28" s="222">
        <f>$F$6</f>
        <v>98.8491298669699</v>
      </c>
      <c r="BD28" s="223">
        <f>(BC28/AY28)*((ATAN((BB28+BA28-AZ28)/AY28)+ATAN(AZ28-BA28)/AY28))</f>
        <v>0.165362116258619</v>
      </c>
      <c r="BE28" s="222">
        <f>$H$6*BD28^$I$6</f>
        <v>30.3707939177783</v>
      </c>
      <c r="BF28" s="223">
        <f>$B$8</f>
        <v>667.039775093713</v>
      </c>
      <c r="BG28" s="223">
        <f>BF28/4</f>
        <v>166.759943773428</v>
      </c>
    </row>
    <row r="29" ht="15.35" customHeight="1">
      <c r="A29" s="24"/>
      <c r="B29" s="9"/>
      <c r="C29" s="9"/>
      <c r="D29" s="9"/>
      <c r="E29" s="9"/>
      <c r="F29" s="9"/>
      <c r="G29" s="9"/>
      <c r="H29" s="9"/>
      <c r="I29" s="236"/>
      <c r="J29" s="9"/>
      <c r="K29" s="9"/>
      <c r="L29" s="9"/>
      <c r="M29" s="9"/>
      <c r="N29" s="9"/>
      <c r="O29" s="9"/>
      <c r="P29" s="9"/>
      <c r="Q29" s="9"/>
      <c r="R29" s="9"/>
      <c r="S29" s="9"/>
      <c r="T29" s="197"/>
      <c r="U29" s="215">
        <v>25</v>
      </c>
      <c r="V29" s="216">
        <f>X28/2+W28</f>
        <v>8</v>
      </c>
      <c r="W29" s="216">
        <f>$C$6</f>
        <v>3.5</v>
      </c>
      <c r="X29" s="217">
        <f>X28</f>
        <v>9</v>
      </c>
      <c r="Y29" s="218">
        <f>$F$6</f>
        <v>98.8491298669699</v>
      </c>
      <c r="Z29" s="219">
        <f>(Y29/U29)*((ATAN((X29+W29-V29)/U29)+ATAN(V29-W29)/U29))</f>
        <v>0.918023863301582</v>
      </c>
      <c r="AA29" s="218">
        <f>$H$6*Z29^$I$6</f>
        <v>802.221740224838</v>
      </c>
      <c r="AB29" s="219">
        <f>$B$8</f>
        <v>667.039775093713</v>
      </c>
      <c r="AC29" s="219">
        <f>AB29/4</f>
        <v>166.759943773428</v>
      </c>
      <c r="AD29" s="203"/>
      <c r="AE29" s="220">
        <v>25</v>
      </c>
      <c r="AF29" s="221">
        <f>AH28/2+AG28</f>
        <v>10</v>
      </c>
      <c r="AG29" s="221">
        <f>$B$6-AH29</f>
        <v>7.5</v>
      </c>
      <c r="AH29" s="217">
        <v>5</v>
      </c>
      <c r="AI29" s="222">
        <f>$F$6</f>
        <v>98.8491298669699</v>
      </c>
      <c r="AJ29" s="223">
        <f>(AI29/AE29)*((ATAN((AH29+AG29-AF29)/AE29)+ATAN(AF29-AG29)/AE29))</f>
        <v>0.582340984255419</v>
      </c>
      <c r="AK29" s="222">
        <f>$H$6*AJ29^$I$6</f>
        <v>336.304047216975</v>
      </c>
      <c r="AL29" s="223">
        <f>$B$8</f>
        <v>667.039775093713</v>
      </c>
      <c r="AM29" s="223">
        <f>AL29/4</f>
        <v>166.759943773428</v>
      </c>
      <c r="AN29" s="203"/>
      <c r="AO29" s="215">
        <v>25</v>
      </c>
      <c r="AP29" s="216">
        <f>AR28/2+AQ28</f>
        <v>5</v>
      </c>
      <c r="AQ29" s="216">
        <f>$C$6</f>
        <v>3.5</v>
      </c>
      <c r="AR29" s="217">
        <v>3</v>
      </c>
      <c r="AS29" s="218">
        <f>$F$6</f>
        <v>98.8491298669699</v>
      </c>
      <c r="AT29" s="219">
        <f>(AS29/AO29)*((ATAN((AR29+AQ29-AP29)/AO29)+ATAN(AP29-AQ29)/AO29))</f>
        <v>0.392391126541317</v>
      </c>
      <c r="AU29" s="218">
        <f>$H$6*AT29^$I$6</f>
        <v>158.214751370384</v>
      </c>
      <c r="AV29" s="219">
        <f>$B$8</f>
        <v>667.039775093713</v>
      </c>
      <c r="AW29" s="219">
        <f>AV29/4</f>
        <v>166.759943773428</v>
      </c>
      <c r="AX29" s="203"/>
      <c r="AY29" s="220">
        <v>25</v>
      </c>
      <c r="AZ29" s="221">
        <f>BB28/2+BA28</f>
        <v>12</v>
      </c>
      <c r="BA29" s="221">
        <f>$B$6-BB29</f>
        <v>11.5</v>
      </c>
      <c r="BB29" s="217">
        <v>1</v>
      </c>
      <c r="BC29" s="222">
        <f>$F$6</f>
        <v>98.8491298669699</v>
      </c>
      <c r="BD29" s="223">
        <f>(BC29/AY29)*((ATAN((BB29+BA29-AZ29)/AY29)+ATAN(AZ29-BA29)/AY29))</f>
        <v>0.152398622859614</v>
      </c>
      <c r="BE29" s="222">
        <f>$H$6*BD29^$I$6</f>
        <v>25.9858624225727</v>
      </c>
      <c r="BF29" s="223">
        <f>$B$8</f>
        <v>667.039775093713</v>
      </c>
      <c r="BG29" s="223">
        <f>BF29/4</f>
        <v>166.759943773428</v>
      </c>
    </row>
    <row r="30" ht="15.35" customHeight="1">
      <c r="A30" s="24"/>
      <c r="B30" s="9"/>
      <c r="C30" s="9"/>
      <c r="D30" s="9"/>
      <c r="E30" s="9"/>
      <c r="F30" s="9"/>
      <c r="G30" s="9"/>
      <c r="H30" s="9"/>
      <c r="I30" s="236"/>
      <c r="J30" s="9"/>
      <c r="K30" s="9"/>
      <c r="L30" s="9"/>
      <c r="M30" s="9"/>
      <c r="N30" s="9"/>
      <c r="O30" s="9"/>
      <c r="P30" s="9"/>
      <c r="Q30" s="9"/>
      <c r="R30" s="9"/>
      <c r="S30" s="9"/>
      <c r="T30" s="197"/>
      <c r="U30" s="215">
        <v>26</v>
      </c>
      <c r="V30" s="216">
        <f>X29/2+W29</f>
        <v>8</v>
      </c>
      <c r="W30" s="216">
        <f>$C$6</f>
        <v>3.5</v>
      </c>
      <c r="X30" s="217">
        <f>X29</f>
        <v>9</v>
      </c>
      <c r="Y30" s="218">
        <f>$F$6</f>
        <v>98.8491298669699</v>
      </c>
      <c r="Z30" s="219">
        <f>(Y30/U30)*((ATAN((X30+W30-V30)/U30)+ATAN(V30-W30)/U30))</f>
        <v>0.8492814062402561</v>
      </c>
      <c r="AA30" s="218">
        <f>$H$6*Z30^$I$6</f>
        <v>691.404067314908</v>
      </c>
      <c r="AB30" s="219">
        <f>$B$8</f>
        <v>667.039775093713</v>
      </c>
      <c r="AC30" s="219">
        <f>AB30/4</f>
        <v>166.759943773428</v>
      </c>
      <c r="AD30" s="203"/>
      <c r="AE30" s="220">
        <v>26</v>
      </c>
      <c r="AF30" s="221">
        <f>AH29/2+AG29</f>
        <v>10</v>
      </c>
      <c r="AG30" s="221">
        <f>$B$6-AH30</f>
        <v>7.5</v>
      </c>
      <c r="AH30" s="217">
        <v>5</v>
      </c>
      <c r="AI30" s="222">
        <f>$F$6</f>
        <v>98.8491298669699</v>
      </c>
      <c r="AJ30" s="223">
        <f>(AI30/AE30)*((ATAN((AH30+AG30-AF30)/AE30)+ATAN(AF30-AG30)/AE30))</f>
        <v>0.538497856712277</v>
      </c>
      <c r="AK30" s="222">
        <f>$H$6*AJ30^$I$6</f>
        <v>289.604125099378</v>
      </c>
      <c r="AL30" s="223">
        <f>$B$8</f>
        <v>667.039775093713</v>
      </c>
      <c r="AM30" s="223">
        <f>AL30/4</f>
        <v>166.759943773428</v>
      </c>
      <c r="AN30" s="203"/>
      <c r="AO30" s="215">
        <v>26</v>
      </c>
      <c r="AP30" s="216">
        <f>AR29/2+AQ29</f>
        <v>5</v>
      </c>
      <c r="AQ30" s="216">
        <f>$C$6</f>
        <v>3.5</v>
      </c>
      <c r="AR30" s="217">
        <v>3</v>
      </c>
      <c r="AS30" s="218">
        <f>$F$6</f>
        <v>98.8491298669699</v>
      </c>
      <c r="AT30" s="219">
        <f>(AS30/AO30)*((ATAN((AR30+AQ30-AP30)/AO30)+ATAN(AP30-AQ30)/AO30))</f>
        <v>0.362807429123107</v>
      </c>
      <c r="AU30" s="218">
        <f>$H$6*AT30^$I$6</f>
        <v>136.214967460119</v>
      </c>
      <c r="AV30" s="219">
        <f>$B$8</f>
        <v>667.039775093713</v>
      </c>
      <c r="AW30" s="219">
        <f>AV30/4</f>
        <v>166.759943773428</v>
      </c>
      <c r="AX30" s="203"/>
      <c r="AY30" s="220">
        <v>26</v>
      </c>
      <c r="AZ30" s="221">
        <f>BB29/2+BA29</f>
        <v>12</v>
      </c>
      <c r="BA30" s="221">
        <f>$B$6-BB30</f>
        <v>11.5</v>
      </c>
      <c r="BB30" s="217">
        <v>1</v>
      </c>
      <c r="BC30" s="222">
        <f>$F$6</f>
        <v>98.8491298669699</v>
      </c>
      <c r="BD30" s="223">
        <f>(BC30/AY30)*((ATAN((BB30+BA30-AZ30)/AY30)+ATAN(AZ30-BA30)/AY30))</f>
        <v>0.140901828739488</v>
      </c>
      <c r="BE30" s="222">
        <f>$H$6*BD30^$I$6</f>
        <v>22.3704183759639</v>
      </c>
      <c r="BF30" s="223">
        <f>$B$8</f>
        <v>667.039775093713</v>
      </c>
      <c r="BG30" s="223">
        <f>BF30/4</f>
        <v>166.759943773428</v>
      </c>
    </row>
    <row r="31" ht="15.35" customHeight="1">
      <c r="A31" s="24"/>
      <c r="B31" s="9"/>
      <c r="C31" s="9"/>
      <c r="D31" s="9"/>
      <c r="E31" s="9"/>
      <c r="F31" s="9"/>
      <c r="G31" s="9"/>
      <c r="H31" s="9"/>
      <c r="I31" s="236"/>
      <c r="J31" s="9"/>
      <c r="K31" s="9"/>
      <c r="L31" s="9"/>
      <c r="M31" s="9"/>
      <c r="N31" s="9"/>
      <c r="O31" s="9"/>
      <c r="P31" s="9"/>
      <c r="Q31" s="9"/>
      <c r="R31" s="9"/>
      <c r="S31" s="9"/>
      <c r="T31" s="197"/>
      <c r="U31" s="215">
        <v>27</v>
      </c>
      <c r="V31" s="216">
        <f>X30/2+W30</f>
        <v>8</v>
      </c>
      <c r="W31" s="216">
        <f>$C$6</f>
        <v>3.5</v>
      </c>
      <c r="X31" s="217">
        <f>X30</f>
        <v>9</v>
      </c>
      <c r="Y31" s="218">
        <f>$F$6</f>
        <v>98.8491298669699</v>
      </c>
      <c r="Z31" s="219">
        <f>(Y31/U31)*((ATAN((X31+W31-V31)/U31)+ATAN(V31-W31)/U31))</f>
        <v>0.78796474310493</v>
      </c>
      <c r="AA31" s="218">
        <f>$H$6*Z31^$I$6</f>
        <v>599.199309643887</v>
      </c>
      <c r="AB31" s="219">
        <f>$B$8</f>
        <v>667.039775093713</v>
      </c>
      <c r="AC31" s="219">
        <f>AB31/4</f>
        <v>166.759943773428</v>
      </c>
      <c r="AD31" s="203"/>
      <c r="AE31" s="220">
        <v>27</v>
      </c>
      <c r="AF31" s="221">
        <f>AH30/2+AG30</f>
        <v>10</v>
      </c>
      <c r="AG31" s="221">
        <f>$B$6-AH31</f>
        <v>7.5</v>
      </c>
      <c r="AH31" s="217">
        <v>5</v>
      </c>
      <c r="AI31" s="222">
        <f>$F$6</f>
        <v>98.8491298669699</v>
      </c>
      <c r="AJ31" s="223">
        <f>(AI31/AE31)*((ATAN((AH31+AG31-AF31)/AE31)+ATAN(AF31-AG31)/AE31))</f>
        <v>0.499422955555166</v>
      </c>
      <c r="AK31" s="222">
        <f>$H$6*AJ31^$I$6</f>
        <v>250.794598965441</v>
      </c>
      <c r="AL31" s="223">
        <f>$B$8</f>
        <v>667.039775093713</v>
      </c>
      <c r="AM31" s="223">
        <f>AL31/4</f>
        <v>166.759943773428</v>
      </c>
      <c r="AN31" s="203"/>
      <c r="AO31" s="215">
        <v>27</v>
      </c>
      <c r="AP31" s="216">
        <f>AR30/2+AQ30</f>
        <v>5</v>
      </c>
      <c r="AQ31" s="216">
        <f>$C$6</f>
        <v>3.5</v>
      </c>
      <c r="AR31" s="217">
        <v>3</v>
      </c>
      <c r="AS31" s="218">
        <f>$F$6</f>
        <v>98.8491298669699</v>
      </c>
      <c r="AT31" s="219">
        <f>(AS31/AO31)*((ATAN((AR31+AQ31-AP31)/AO31)+ATAN(AP31-AQ31)/AO31))</f>
        <v>0.336446825923245</v>
      </c>
      <c r="AU31" s="218">
        <f>$H$6*AT31^$I$6</f>
        <v>117.937993647774</v>
      </c>
      <c r="AV31" s="219">
        <f>$B$8</f>
        <v>667.039775093713</v>
      </c>
      <c r="AW31" s="219">
        <f>AV31/4</f>
        <v>166.759943773428</v>
      </c>
      <c r="AX31" s="203"/>
      <c r="AY31" s="220">
        <v>27</v>
      </c>
      <c r="AZ31" s="221">
        <f>BB30/2+BA30</f>
        <v>12</v>
      </c>
      <c r="BA31" s="221">
        <f>$B$6-BB31</f>
        <v>11.5</v>
      </c>
      <c r="BB31" s="217">
        <v>1</v>
      </c>
      <c r="BC31" s="222">
        <f>$F$6</f>
        <v>98.8491298669699</v>
      </c>
      <c r="BD31" s="223">
        <f>(BC31/AY31)*((ATAN((BB31+BA31-AZ31)/AY31)+ATAN(AZ31-BA31)/AY31))</f>
        <v>0.130658544577848</v>
      </c>
      <c r="BE31" s="222">
        <f>$H$6*BD31^$I$6</f>
        <v>19.367188187660</v>
      </c>
      <c r="BF31" s="223">
        <f>$B$8</f>
        <v>667.039775093713</v>
      </c>
      <c r="BG31" s="223">
        <f>BF31/4</f>
        <v>166.759943773428</v>
      </c>
    </row>
    <row r="32" ht="15.35" customHeight="1">
      <c r="A32" s="24"/>
      <c r="B32" s="9"/>
      <c r="C32" s="9"/>
      <c r="D32" s="9"/>
      <c r="E32" s="9"/>
      <c r="F32" s="9"/>
      <c r="G32" s="9"/>
      <c r="H32" s="9"/>
      <c r="I32" s="236"/>
      <c r="J32" s="9"/>
      <c r="K32" s="9"/>
      <c r="L32" s="9"/>
      <c r="M32" s="9"/>
      <c r="N32" s="9"/>
      <c r="O32" s="9"/>
      <c r="P32" s="9"/>
      <c r="Q32" s="9"/>
      <c r="R32" s="9"/>
      <c r="S32" s="9"/>
      <c r="T32" s="197"/>
      <c r="U32" s="215">
        <v>28</v>
      </c>
      <c r="V32" s="216">
        <f>X31/2+W31</f>
        <v>8</v>
      </c>
      <c r="W32" s="216">
        <f>$C$6</f>
        <v>3.5</v>
      </c>
      <c r="X32" s="217">
        <f>X31</f>
        <v>9</v>
      </c>
      <c r="Y32" s="218">
        <f>$F$6</f>
        <v>98.8491298669699</v>
      </c>
      <c r="Z32" s="219">
        <f>(Y32/U32)*((ATAN((X32+W32-V32)/U32)+ATAN(V32-W32)/U32))</f>
        <v>0.733043628019988</v>
      </c>
      <c r="AA32" s="218">
        <f>$H$6*Z32^$I$6</f>
        <v>521.964907240462</v>
      </c>
      <c r="AB32" s="219">
        <f>$B$8</f>
        <v>667.039775093713</v>
      </c>
      <c r="AC32" s="219">
        <f>AB32/4</f>
        <v>166.759943773428</v>
      </c>
      <c r="AD32" s="203"/>
      <c r="AE32" s="220">
        <v>28</v>
      </c>
      <c r="AF32" s="221">
        <f>AH31/2+AG31</f>
        <v>10</v>
      </c>
      <c r="AG32" s="221">
        <f>$B$6-AH32</f>
        <v>7.5</v>
      </c>
      <c r="AH32" s="217">
        <v>5</v>
      </c>
      <c r="AI32" s="222">
        <f>$F$6</f>
        <v>98.8491298669699</v>
      </c>
      <c r="AJ32" s="223">
        <f>(AI32/AE32)*((ATAN((AH32+AG32-AF32)/AE32)+ATAN(AF32-AG32)/AE32))</f>
        <v>0.464449478382337</v>
      </c>
      <c r="AK32" s="222">
        <f>$H$6*AJ32^$I$6</f>
        <v>218.321164596964</v>
      </c>
      <c r="AL32" s="223">
        <f>$B$8</f>
        <v>667.039775093713</v>
      </c>
      <c r="AM32" s="223">
        <f>AL32/4</f>
        <v>166.759943773428</v>
      </c>
      <c r="AN32" s="203"/>
      <c r="AO32" s="215">
        <v>28</v>
      </c>
      <c r="AP32" s="216">
        <f>AR31/2+AQ31</f>
        <v>5</v>
      </c>
      <c r="AQ32" s="216">
        <f>$C$6</f>
        <v>3.5</v>
      </c>
      <c r="AR32" s="217">
        <v>3</v>
      </c>
      <c r="AS32" s="218">
        <f>$F$6</f>
        <v>98.8491298669699</v>
      </c>
      <c r="AT32" s="219">
        <f>(AS32/AO32)*((ATAN((AR32+AQ32-AP32)/AO32)+ATAN(AP32-AQ32)/AO32))</f>
        <v>0.312857652385607</v>
      </c>
      <c r="AU32" s="218">
        <f>$H$6*AT32^$I$6</f>
        <v>102.649230348212</v>
      </c>
      <c r="AV32" s="219">
        <f>$B$8</f>
        <v>667.039775093713</v>
      </c>
      <c r="AW32" s="219">
        <f>AV32/4</f>
        <v>166.759943773428</v>
      </c>
      <c r="AX32" s="203"/>
      <c r="AY32" s="220">
        <v>28</v>
      </c>
      <c r="AZ32" s="221">
        <f>BB31/2+BA31</f>
        <v>12</v>
      </c>
      <c r="BA32" s="221">
        <f>$B$6-BB32</f>
        <v>11.5</v>
      </c>
      <c r="BB32" s="217">
        <v>1</v>
      </c>
      <c r="BC32" s="222">
        <f>$F$6</f>
        <v>98.8491298669699</v>
      </c>
      <c r="BD32" s="223">
        <f>(BC32/AY32)*((ATAN((BB32+BA32-AZ32)/AY32)+ATAN(AZ32-BA32)/AY32))</f>
        <v>0.121492953050516</v>
      </c>
      <c r="BE32" s="222">
        <f>$H$6*BD32^$I$6</f>
        <v>16.8552780906605</v>
      </c>
      <c r="BF32" s="223">
        <f>$B$8</f>
        <v>667.039775093713</v>
      </c>
      <c r="BG32" s="223">
        <f>BF32/4</f>
        <v>166.759943773428</v>
      </c>
    </row>
    <row r="33" ht="15.35" customHeight="1">
      <c r="A33" s="24"/>
      <c r="B33" s="9"/>
      <c r="C33" s="9"/>
      <c r="D33" s="9"/>
      <c r="E33" s="9"/>
      <c r="F33" s="9"/>
      <c r="G33" s="9"/>
      <c r="H33" s="9"/>
      <c r="I33" s="236"/>
      <c r="J33" s="9"/>
      <c r="K33" s="9"/>
      <c r="L33" s="9"/>
      <c r="M33" s="9"/>
      <c r="N33" s="9"/>
      <c r="O33" s="9"/>
      <c r="P33" s="9"/>
      <c r="Q33" s="9"/>
      <c r="R33" s="9"/>
      <c r="S33" s="9"/>
      <c r="T33" s="197"/>
      <c r="U33" s="215">
        <v>29</v>
      </c>
      <c r="V33" s="216">
        <f>X32/2+W32</f>
        <v>8</v>
      </c>
      <c r="W33" s="216">
        <f>$C$6</f>
        <v>3.5</v>
      </c>
      <c r="X33" s="217">
        <f>X32</f>
        <v>9</v>
      </c>
      <c r="Y33" s="218">
        <f>$F$6</f>
        <v>98.8491298669699</v>
      </c>
      <c r="Z33" s="219">
        <f>(Y33/U33)*((ATAN((X33+W33-V33)/U33)+ATAN(V33-W33)/U33))</f>
        <v>0.68366016982769</v>
      </c>
      <c r="AA33" s="218">
        <f>$H$6*Z33^$I$6</f>
        <v>456.865407291440</v>
      </c>
      <c r="AB33" s="219">
        <f>$B$8</f>
        <v>667.039775093713</v>
      </c>
      <c r="AC33" s="219">
        <f>AB33/4</f>
        <v>166.759943773428</v>
      </c>
      <c r="AD33" s="203"/>
      <c r="AE33" s="220">
        <v>29</v>
      </c>
      <c r="AF33" s="221">
        <f>AH32/2+AG32</f>
        <v>10</v>
      </c>
      <c r="AG33" s="221">
        <f>$B$6-AH33</f>
        <v>7.5</v>
      </c>
      <c r="AH33" s="217">
        <v>5</v>
      </c>
      <c r="AI33" s="222">
        <f>$F$6</f>
        <v>98.8491298669699</v>
      </c>
      <c r="AJ33" s="223">
        <f>(AI33/AE33)*((ATAN((AH33+AG33-AF33)/AE33)+ATAN(AF33-AG33)/AE33))</f>
        <v>0.433023175623979</v>
      </c>
      <c r="AK33" s="222">
        <f>$H$6*AJ33^$I$6</f>
        <v>190.976364719443</v>
      </c>
      <c r="AL33" s="223">
        <f>$B$8</f>
        <v>667.039775093713</v>
      </c>
      <c r="AM33" s="223">
        <f>AL33/4</f>
        <v>166.759943773428</v>
      </c>
      <c r="AN33" s="203"/>
      <c r="AO33" s="215">
        <v>29</v>
      </c>
      <c r="AP33" s="216">
        <f>AR32/2+AQ32</f>
        <v>5</v>
      </c>
      <c r="AQ33" s="216">
        <f>$C$6</f>
        <v>3.5</v>
      </c>
      <c r="AR33" s="217">
        <v>3</v>
      </c>
      <c r="AS33" s="218">
        <f>$F$6</f>
        <v>98.8491298669699</v>
      </c>
      <c r="AT33" s="219">
        <f>(AS33/AO33)*((ATAN((AR33+AQ33-AP33)/AO33)+ATAN(AP33-AQ33)/AO33))</f>
        <v>0.291664662575312</v>
      </c>
      <c r="AU33" s="218">
        <f>$H$6*AT33^$I$6</f>
        <v>89.77831056379119</v>
      </c>
      <c r="AV33" s="219">
        <f>$B$8</f>
        <v>667.039775093713</v>
      </c>
      <c r="AW33" s="219">
        <f>AV33/4</f>
        <v>166.759943773428</v>
      </c>
      <c r="AX33" s="203"/>
      <c r="AY33" s="220">
        <v>29</v>
      </c>
      <c r="AZ33" s="221">
        <f>BB32/2+BA32</f>
        <v>12</v>
      </c>
      <c r="BA33" s="221">
        <f>$B$6-BB33</f>
        <v>11.5</v>
      </c>
      <c r="BB33" s="217">
        <v>1</v>
      </c>
      <c r="BC33" s="222">
        <f>$F$6</f>
        <v>98.8491298669699</v>
      </c>
      <c r="BD33" s="223">
        <f>(BC33/AY33)*((ATAN((BB33+BA33-AZ33)/AY33)+ATAN(AZ33-BA33)/AY33))</f>
        <v>0.113259014412624</v>
      </c>
      <c r="BE33" s="222">
        <f>$H$6*BD33^$I$6</f>
        <v>14.7408439825224</v>
      </c>
      <c r="BF33" s="223">
        <f>$B$8</f>
        <v>667.039775093713</v>
      </c>
      <c r="BG33" s="223">
        <f>BF33/4</f>
        <v>166.759943773428</v>
      </c>
    </row>
    <row r="34" ht="15.35" customHeight="1">
      <c r="A34" s="24"/>
      <c r="B34" s="9"/>
      <c r="C34" s="9"/>
      <c r="D34" s="9"/>
      <c r="E34" s="9"/>
      <c r="F34" s="9"/>
      <c r="G34" s="9"/>
      <c r="H34" s="9"/>
      <c r="I34" s="236"/>
      <c r="J34" s="9"/>
      <c r="K34" s="9"/>
      <c r="L34" s="9"/>
      <c r="M34" s="9"/>
      <c r="N34" s="9"/>
      <c r="O34" s="9"/>
      <c r="P34" s="9"/>
      <c r="Q34" s="9"/>
      <c r="R34" s="9"/>
      <c r="S34" s="9"/>
      <c r="T34" s="197"/>
      <c r="U34" s="215">
        <v>30</v>
      </c>
      <c r="V34" s="216">
        <f>X33/2+W33</f>
        <v>8</v>
      </c>
      <c r="W34" s="216">
        <f>$C$6</f>
        <v>3.5</v>
      </c>
      <c r="X34" s="217">
        <f>X33</f>
        <v>9</v>
      </c>
      <c r="Y34" s="218">
        <f>$F$6</f>
        <v>98.8491298669699</v>
      </c>
      <c r="Z34" s="219">
        <f>(Y34/U34)*((ATAN((X34+W34-V34)/U34)+ATAN(V34-W34)/U34))</f>
        <v>0.639095408986075</v>
      </c>
      <c r="AA34" s="218">
        <f>$H$6*Z34^$I$6</f>
        <v>401.674097233003</v>
      </c>
      <c r="AB34" s="219">
        <f>$B$8</f>
        <v>667.039775093713</v>
      </c>
      <c r="AC34" s="219">
        <f>AB34/4</f>
        <v>166.759943773428</v>
      </c>
      <c r="AD34" s="203"/>
      <c r="AE34" s="220">
        <v>30</v>
      </c>
      <c r="AF34" s="221">
        <f>AH33/2+AG33</f>
        <v>10</v>
      </c>
      <c r="AG34" s="221">
        <f>$B$6-AH34</f>
        <v>7.5</v>
      </c>
      <c r="AH34" s="217">
        <v>5</v>
      </c>
      <c r="AI34" s="222">
        <f>$F$6</f>
        <v>98.8491298669699</v>
      </c>
      <c r="AJ34" s="223">
        <f>(AI34/AE34)*((ATAN((AH34+AG34-AF34)/AE34)+ATAN(AF34-AG34)/AE34))</f>
        <v>0.404680309625255</v>
      </c>
      <c r="AK34" s="222">
        <f>$H$6*AJ34^$I$6</f>
        <v>167.813696603440</v>
      </c>
      <c r="AL34" s="223">
        <f>$B$8</f>
        <v>667.039775093713</v>
      </c>
      <c r="AM34" s="223">
        <f>AL34/4</f>
        <v>166.759943773428</v>
      </c>
      <c r="AN34" s="203"/>
      <c r="AO34" s="215">
        <v>30</v>
      </c>
      <c r="AP34" s="216">
        <f>AR33/2+AQ33</f>
        <v>5</v>
      </c>
      <c r="AQ34" s="216">
        <f>$C$6</f>
        <v>3.5</v>
      </c>
      <c r="AR34" s="217">
        <v>3</v>
      </c>
      <c r="AS34" s="218">
        <f>$F$6</f>
        <v>98.8491298669699</v>
      </c>
      <c r="AT34" s="219">
        <f>(AS34/AO34)*((ATAN((AR34+AQ34-AP34)/AO34)+ATAN(AP34-AQ34)/AO34))</f>
        <v>0.272554025312924</v>
      </c>
      <c r="AU34" s="218">
        <f>$H$6*AT34^$I$6</f>
        <v>78.87834874371229</v>
      </c>
      <c r="AV34" s="219">
        <f>$B$8</f>
        <v>667.039775093713</v>
      </c>
      <c r="AW34" s="219">
        <f>AV34/4</f>
        <v>166.759943773428</v>
      </c>
      <c r="AX34" s="203"/>
      <c r="AY34" s="220">
        <v>30</v>
      </c>
      <c r="AZ34" s="221">
        <f>BB33/2+BA33</f>
        <v>12</v>
      </c>
      <c r="BA34" s="221">
        <f>$B$6-BB34</f>
        <v>11.5</v>
      </c>
      <c r="BB34" s="217">
        <v>1</v>
      </c>
      <c r="BC34" s="222">
        <f>$F$6</f>
        <v>98.8491298669699</v>
      </c>
      <c r="BD34" s="223">
        <f>(BC34/AY34)*((ATAN((BB34+BA34-AZ34)/AY34)+ATAN(AZ34-BA34)/AY34))</f>
        <v>0.105834613402316</v>
      </c>
      <c r="BE34" s="222">
        <f>$H$6*BD34^$I$6</f>
        <v>12.9503737831874</v>
      </c>
      <c r="BF34" s="223">
        <f>$B$8</f>
        <v>667.039775093713</v>
      </c>
      <c r="BG34" s="223">
        <f>BF34/4</f>
        <v>166.759943773428</v>
      </c>
    </row>
    <row r="35" ht="15.35" customHeight="1">
      <c r="A35" s="24"/>
      <c r="B35" s="9"/>
      <c r="C35" s="9"/>
      <c r="D35" s="9"/>
      <c r="E35" s="9"/>
      <c r="F35" s="9"/>
      <c r="G35" s="9"/>
      <c r="H35" s="9"/>
      <c r="I35" s="236"/>
      <c r="J35" s="239"/>
      <c r="K35" s="9"/>
      <c r="L35" s="9"/>
      <c r="M35" s="9"/>
      <c r="N35" s="9"/>
      <c r="O35" s="9"/>
      <c r="P35" s="9"/>
      <c r="Q35" s="9"/>
      <c r="R35" s="9"/>
      <c r="S35" s="9"/>
      <c r="T35" s="197"/>
      <c r="U35" s="215">
        <v>31</v>
      </c>
      <c r="V35" s="216">
        <f>X34/2+W34</f>
        <v>8</v>
      </c>
      <c r="W35" s="216">
        <f>$C$6</f>
        <v>3.5</v>
      </c>
      <c r="X35" s="217">
        <f>X34</f>
        <v>9</v>
      </c>
      <c r="Y35" s="218">
        <f>$F$6</f>
        <v>98.8491298669699</v>
      </c>
      <c r="Z35" s="219">
        <f>(Y35/U35)*((ATAN((X35+W35-V35)/U35)+ATAN(V35-W35)/U35))</f>
        <v>0.598743207893062</v>
      </c>
      <c r="AA35" s="218">
        <f>$H$6*Z35^$I$6</f>
        <v>354.627890982946</v>
      </c>
      <c r="AB35" s="219">
        <f>$B$8</f>
        <v>667.039775093713</v>
      </c>
      <c r="AC35" s="219">
        <f>AB35/4</f>
        <v>166.759943773428</v>
      </c>
      <c r="AD35" s="203"/>
      <c r="AE35" s="220">
        <v>31</v>
      </c>
      <c r="AF35" s="221">
        <f>AH34/2+AG34</f>
        <v>10</v>
      </c>
      <c r="AG35" s="221">
        <f>$B$6-AH35</f>
        <v>7.5</v>
      </c>
      <c r="AH35" s="217">
        <v>5</v>
      </c>
      <c r="AI35" s="222">
        <f>$F$6</f>
        <v>98.8491298669699</v>
      </c>
      <c r="AJ35" s="223">
        <f>(AI35/AE35)*((ATAN((AH35+AG35-AF35)/AE35)+ATAN(AF35-AG35)/AE35))</f>
        <v>0.379030487566911</v>
      </c>
      <c r="AK35" s="222">
        <f>$H$6*AJ35^$I$6</f>
        <v>148.084962212508</v>
      </c>
      <c r="AL35" s="223">
        <f>$B$8</f>
        <v>667.039775093713</v>
      </c>
      <c r="AM35" s="223">
        <f>AL35/4</f>
        <v>166.759943773428</v>
      </c>
      <c r="AN35" s="203"/>
      <c r="AO35" s="215">
        <v>31</v>
      </c>
      <c r="AP35" s="216">
        <f>AR34/2+AQ34</f>
        <v>5</v>
      </c>
      <c r="AQ35" s="216">
        <f>$C$6</f>
        <v>3.5</v>
      </c>
      <c r="AR35" s="217">
        <v>3</v>
      </c>
      <c r="AS35" s="218">
        <f>$F$6</f>
        <v>98.8491298669699</v>
      </c>
      <c r="AT35" s="219">
        <f>(AS35/AO35)*((ATAN((AR35+AQ35-AP35)/AO35)+ATAN(AP35-AQ35)/AO35))</f>
        <v>0.255261647436138</v>
      </c>
      <c r="AU35" s="218">
        <f>$H$6*AT35^$I$6</f>
        <v>69.5962401577212</v>
      </c>
      <c r="AV35" s="219">
        <f>$B$8</f>
        <v>667.039775093713</v>
      </c>
      <c r="AW35" s="219">
        <f>AV35/4</f>
        <v>166.759943773428</v>
      </c>
      <c r="AX35" s="203"/>
      <c r="AY35" s="220">
        <v>31</v>
      </c>
      <c r="AZ35" s="221">
        <f>BB34/2+BA34</f>
        <v>12</v>
      </c>
      <c r="BA35" s="221">
        <f>$B$6-BB35</f>
        <v>11.5</v>
      </c>
      <c r="BB35" s="217">
        <v>1</v>
      </c>
      <c r="BC35" s="222">
        <f>$F$6</f>
        <v>98.8491298669699</v>
      </c>
      <c r="BD35" s="223">
        <f>(BC35/AY35)*((ATAN((BB35+BA35-AZ35)/AY35)+ATAN(AZ35-BA35)/AY35))</f>
        <v>0.09911700567594529</v>
      </c>
      <c r="BE35" s="222">
        <f>$H$6*BD35^$I$6</f>
        <v>11.4257930864271</v>
      </c>
      <c r="BF35" s="223">
        <f>$B$8</f>
        <v>667.039775093713</v>
      </c>
      <c r="BG35" s="223">
        <f>BF35/4</f>
        <v>166.759943773428</v>
      </c>
    </row>
    <row r="36" ht="15.35" customHeight="1">
      <c r="A36" s="24"/>
      <c r="B36" s="9"/>
      <c r="C36" s="9"/>
      <c r="D36" s="9"/>
      <c r="E36" s="9"/>
      <c r="F36" s="9"/>
      <c r="G36" s="9"/>
      <c r="H36" s="9"/>
      <c r="I36" s="236"/>
      <c r="J36" s="9"/>
      <c r="K36" s="9"/>
      <c r="L36" s="9"/>
      <c r="M36" s="9"/>
      <c r="N36" s="9"/>
      <c r="O36" s="9"/>
      <c r="P36" s="9"/>
      <c r="Q36" s="9"/>
      <c r="R36" s="9"/>
      <c r="S36" s="9"/>
      <c r="T36" s="197"/>
      <c r="U36" s="215">
        <v>32</v>
      </c>
      <c r="V36" s="216">
        <f>X35/2+W35</f>
        <v>8</v>
      </c>
      <c r="W36" s="216">
        <f>$C$6</f>
        <v>3.5</v>
      </c>
      <c r="X36" s="217">
        <f>X35</f>
        <v>9</v>
      </c>
      <c r="Y36" s="218">
        <f>$F$6</f>
        <v>98.8491298669699</v>
      </c>
      <c r="Z36" s="219">
        <f>(Y36/U36)*((ATAN((X36+W36-V36)/U36)+ATAN(V36-W36)/U36))</f>
        <v>0.562089683725613</v>
      </c>
      <c r="AA36" s="218">
        <f>$H$6*Z36^$I$6</f>
        <v>314.320037338553</v>
      </c>
      <c r="AB36" s="219">
        <f>$B$8</f>
        <v>667.039775093713</v>
      </c>
      <c r="AC36" s="219">
        <f>AB36/4</f>
        <v>166.759943773428</v>
      </c>
      <c r="AD36" s="203"/>
      <c r="AE36" s="220">
        <v>32</v>
      </c>
      <c r="AF36" s="221">
        <f>AH35/2+AG35</f>
        <v>10</v>
      </c>
      <c r="AG36" s="221">
        <f>$B$6-AH36</f>
        <v>7.5</v>
      </c>
      <c r="AH36" s="217">
        <v>5</v>
      </c>
      <c r="AI36" s="222">
        <f>$F$6</f>
        <v>98.8491298669699</v>
      </c>
      <c r="AJ36" s="223">
        <f>(AI36/AE36)*((ATAN((AH36+AG36-AF36)/AE36)+ATAN(AF36-AG36)/AE36))</f>
        <v>0.355743174832486</v>
      </c>
      <c r="AK36" s="222">
        <f>$H$6*AJ36^$I$6</f>
        <v>131.194069881227</v>
      </c>
      <c r="AL36" s="223">
        <f>$B$8</f>
        <v>667.039775093713</v>
      </c>
      <c r="AM36" s="223">
        <f>AL36/4</f>
        <v>166.759943773428</v>
      </c>
      <c r="AN36" s="203"/>
      <c r="AO36" s="215">
        <v>32</v>
      </c>
      <c r="AP36" s="216">
        <f>AR35/2+AQ35</f>
        <v>5</v>
      </c>
      <c r="AQ36" s="216">
        <f>$C$6</f>
        <v>3.5</v>
      </c>
      <c r="AR36" s="217">
        <v>3</v>
      </c>
      <c r="AS36" s="218">
        <f>$F$6</f>
        <v>98.8491298669699</v>
      </c>
      <c r="AT36" s="219">
        <f>(AS36/AO36)*((ATAN((AR36+AQ36-AP36)/AO36)+ATAN(AP36-AQ36)/AO36))</f>
        <v>0.239564007063151</v>
      </c>
      <c r="AU36" s="218">
        <f>$H$6*AT36^$I$6</f>
        <v>61.6507749098329</v>
      </c>
      <c r="AV36" s="219">
        <f>$B$8</f>
        <v>667.039775093713</v>
      </c>
      <c r="AW36" s="219">
        <f>AV36/4</f>
        <v>166.759943773428</v>
      </c>
      <c r="AX36" s="203"/>
      <c r="AY36" s="220">
        <v>32</v>
      </c>
      <c r="AZ36" s="221">
        <f>BB35/2+BA35</f>
        <v>12</v>
      </c>
      <c r="BA36" s="221">
        <f>$B$6-BB36</f>
        <v>11.5</v>
      </c>
      <c r="BB36" s="217">
        <v>1</v>
      </c>
      <c r="BC36" s="222">
        <f>$F$6</f>
        <v>98.8491298669699</v>
      </c>
      <c r="BD36" s="223">
        <f>(BC36/AY36)*((ATAN((BB36+BA36-AZ36)/AY36)+ATAN(AZ36-BA36)/AY36))</f>
        <v>0.0930192441951256</v>
      </c>
      <c r="BE36" s="222">
        <f>$H$6*BD36^$I$6</f>
        <v>10.1208596847663</v>
      </c>
      <c r="BF36" s="223">
        <f>$B$8</f>
        <v>667.039775093713</v>
      </c>
      <c r="BG36" s="223">
        <f>BF36/4</f>
        <v>166.759943773428</v>
      </c>
    </row>
    <row r="37" ht="12.75" customHeight="1">
      <c r="A37" s="24"/>
      <c r="B37" s="9"/>
      <c r="C37" s="9"/>
      <c r="D37" s="9"/>
      <c r="E37" s="9"/>
      <c r="F37" s="9"/>
      <c r="G37" s="9"/>
      <c r="H37" s="9"/>
      <c r="I37" s="236"/>
      <c r="J37" s="9"/>
      <c r="K37" s="9"/>
      <c r="L37" s="9"/>
      <c r="M37" s="9"/>
      <c r="N37" s="9"/>
      <c r="O37" s="9"/>
      <c r="P37" s="9"/>
      <c r="Q37" s="9"/>
      <c r="R37" s="9"/>
      <c r="S37" s="9"/>
      <c r="T37" s="197"/>
      <c r="U37" s="215">
        <v>33</v>
      </c>
      <c r="V37" s="216">
        <f>X36/2+W36</f>
        <v>8</v>
      </c>
      <c r="W37" s="216">
        <f>$C$6</f>
        <v>3.5</v>
      </c>
      <c r="X37" s="217">
        <f>X36</f>
        <v>9</v>
      </c>
      <c r="Y37" s="218">
        <f>$F$6</f>
        <v>98.8491298669699</v>
      </c>
      <c r="Z37" s="219">
        <f>(Y37/U37)*((ATAN((X37+W37-V37)/U37)+ATAN(V37-W37)/U37))</f>
        <v>0.528696880518007</v>
      </c>
      <c r="AA37" s="218">
        <f>$H$6*Z37^$I$6</f>
        <v>279.620000477458</v>
      </c>
      <c r="AB37" s="219">
        <f>$B$8</f>
        <v>667.039775093713</v>
      </c>
      <c r="AC37" s="219">
        <f>AB37/4</f>
        <v>166.759943773428</v>
      </c>
      <c r="AD37" s="203"/>
      <c r="AE37" s="220">
        <v>33</v>
      </c>
      <c r="AF37" s="221">
        <f>AH36/2+AG36</f>
        <v>10</v>
      </c>
      <c r="AG37" s="221">
        <f>$B$6-AH37</f>
        <v>7.5</v>
      </c>
      <c r="AH37" s="217">
        <v>5</v>
      </c>
      <c r="AI37" s="222">
        <f>$F$6</f>
        <v>98.8491298669699</v>
      </c>
      <c r="AJ37" s="223">
        <f>(AI37/AE37)*((ATAN((AH37+AG37-AF37)/AE37)+ATAN(AF37-AG37)/AE37))</f>
        <v>0.334537014257057</v>
      </c>
      <c r="AK37" s="222">
        <f>$H$6*AJ37^$I$6</f>
        <v>116.662618693693</v>
      </c>
      <c r="AL37" s="223">
        <f>$B$8</f>
        <v>667.039775093713</v>
      </c>
      <c r="AM37" s="223">
        <f>AL37/4</f>
        <v>166.759943773428</v>
      </c>
      <c r="AN37" s="203"/>
      <c r="AO37" s="215">
        <v>33</v>
      </c>
      <c r="AP37" s="216">
        <f>AR36/2+AQ36</f>
        <v>5</v>
      </c>
      <c r="AQ37" s="216">
        <f>$C$6</f>
        <v>3.5</v>
      </c>
      <c r="AR37" s="217">
        <v>3</v>
      </c>
      <c r="AS37" s="218">
        <f>$F$6</f>
        <v>98.8491298669699</v>
      </c>
      <c r="AT37" s="219">
        <f>(AS37/AO37)*((ATAN((AR37+AQ37-AP37)/AO37)+ATAN(AP37-AQ37)/AO37))</f>
        <v>0.225270898730132</v>
      </c>
      <c r="AU37" s="218">
        <f>$H$6*AT37^$I$6</f>
        <v>54.8163442503467</v>
      </c>
      <c r="AV37" s="219">
        <f>$B$8</f>
        <v>667.039775093713</v>
      </c>
      <c r="AW37" s="219">
        <f>AV37/4</f>
        <v>166.759943773428</v>
      </c>
      <c r="AX37" s="203"/>
      <c r="AY37" s="220">
        <v>33</v>
      </c>
      <c r="AZ37" s="221">
        <f>BB36/2+BA36</f>
        <v>12</v>
      </c>
      <c r="BA37" s="221">
        <f>$B$6-BB37</f>
        <v>11.5</v>
      </c>
      <c r="BB37" s="217">
        <v>1</v>
      </c>
      <c r="BC37" s="222">
        <f>$F$6</f>
        <v>98.8491298669699</v>
      </c>
      <c r="BD37" s="223">
        <f>(BC37/AY37)*((ATAN((BB37+BA37-AZ37)/AY37)+ATAN(AZ37-BA37)/AY37))</f>
        <v>0.08746735175637881</v>
      </c>
      <c r="BE37" s="222">
        <f>$H$6*BD37^$I$6</f>
        <v>8.99848010521214</v>
      </c>
      <c r="BF37" s="223">
        <f>$B$8</f>
        <v>667.039775093713</v>
      </c>
      <c r="BG37" s="223">
        <f>BF37/4</f>
        <v>166.759943773428</v>
      </c>
    </row>
    <row r="38" ht="13.5" customHeight="1">
      <c r="A38" s="24"/>
      <c r="B38" s="9"/>
      <c r="C38" s="9"/>
      <c r="D38" s="9"/>
      <c r="E38" s="9"/>
      <c r="F38" s="9"/>
      <c r="G38" s="9"/>
      <c r="H38" s="9"/>
      <c r="I38" s="236"/>
      <c r="J38" s="240"/>
      <c r="K38" s="9"/>
      <c r="L38" s="9"/>
      <c r="M38" s="9"/>
      <c r="N38" s="9"/>
      <c r="O38" s="9"/>
      <c r="P38" s="9"/>
      <c r="Q38" s="9"/>
      <c r="R38" s="9"/>
      <c r="S38" s="9"/>
      <c r="T38" s="197"/>
      <c r="U38" s="215">
        <v>34</v>
      </c>
      <c r="V38" s="216">
        <f>X37/2+W37</f>
        <v>8</v>
      </c>
      <c r="W38" s="216">
        <f>$C$6</f>
        <v>3.5</v>
      </c>
      <c r="X38" s="217">
        <f>X37</f>
        <v>9</v>
      </c>
      <c r="Y38" s="218">
        <f>$F$6</f>
        <v>98.8491298669699</v>
      </c>
      <c r="Z38" s="219">
        <f>(Y38/U38)*((ATAN((X38+W38-V38)/U38)+ATAN(V38-W38)/U38))</f>
        <v>0.498189711701441</v>
      </c>
      <c r="AA38" s="218">
        <f>$H$6*Z38^$I$6</f>
        <v>249.613071709866</v>
      </c>
      <c r="AB38" s="219">
        <f>$B$8</f>
        <v>667.039775093713</v>
      </c>
      <c r="AC38" s="219">
        <f>AB38/4</f>
        <v>166.759943773428</v>
      </c>
      <c r="AD38" s="203"/>
      <c r="AE38" s="220">
        <v>34</v>
      </c>
      <c r="AF38" s="221">
        <f>AH37/2+AG37</f>
        <v>10</v>
      </c>
      <c r="AG38" s="221">
        <f>$B$6-AH38</f>
        <v>7.5</v>
      </c>
      <c r="AH38" s="217">
        <v>5</v>
      </c>
      <c r="AI38" s="222">
        <f>$F$6</f>
        <v>98.8491298669699</v>
      </c>
      <c r="AJ38" s="223">
        <f>(AI38/AE38)*((ATAN((AH38+AG38-AF38)/AE38)+ATAN(AF38-AG38)/AE38))</f>
        <v>0.31517130364478</v>
      </c>
      <c r="AK38" s="222">
        <f>$H$6*AJ38^$I$6</f>
        <v>104.104015063940</v>
      </c>
      <c r="AL38" s="223">
        <f>$B$8</f>
        <v>667.039775093713</v>
      </c>
      <c r="AM38" s="223">
        <f>AL38/4</f>
        <v>166.759943773428</v>
      </c>
      <c r="AN38" s="203"/>
      <c r="AO38" s="215">
        <v>34</v>
      </c>
      <c r="AP38" s="216">
        <f>AR37/2+AQ37</f>
        <v>5</v>
      </c>
      <c r="AQ38" s="216">
        <f>$C$6</f>
        <v>3.5</v>
      </c>
      <c r="AR38" s="217">
        <v>3</v>
      </c>
      <c r="AS38" s="218">
        <f>$F$6</f>
        <v>98.8491298669699</v>
      </c>
      <c r="AT38" s="219">
        <f>(AS38/AO38)*((ATAN((AR38+AQ38-AP38)/AO38)+ATAN(AP38-AQ38)/AO38))</f>
        <v>0.212219647956024</v>
      </c>
      <c r="AU38" s="218">
        <f>$H$6*AT38^$I$6</f>
        <v>48.9106934238191</v>
      </c>
      <c r="AV38" s="219">
        <f>$B$8</f>
        <v>667.039775093713</v>
      </c>
      <c r="AW38" s="219">
        <f>AV38/4</f>
        <v>166.759943773428</v>
      </c>
      <c r="AX38" s="203"/>
      <c r="AY38" s="220">
        <v>34</v>
      </c>
      <c r="AZ38" s="221">
        <f>BB37/2+BA37</f>
        <v>12</v>
      </c>
      <c r="BA38" s="221">
        <f>$B$6-BB38</f>
        <v>11.5</v>
      </c>
      <c r="BB38" s="217">
        <v>1</v>
      </c>
      <c r="BC38" s="222">
        <f>$F$6</f>
        <v>98.8491298669699</v>
      </c>
      <c r="BD38" s="223">
        <f>(BC38/AY38)*((ATAN((BB38+BA38-AZ38)/AY38)+ATAN(AZ38-BA38)/AY38))</f>
        <v>0.0823980667899615</v>
      </c>
      <c r="BE38" s="222">
        <f>$H$6*BD38^$I$6</f>
        <v>8.02869308755194</v>
      </c>
      <c r="BF38" s="223">
        <f>$B$8</f>
        <v>667.039775093713</v>
      </c>
      <c r="BG38" s="223">
        <f>BF38/4</f>
        <v>166.759943773428</v>
      </c>
    </row>
    <row r="39" ht="15.35" customHeight="1">
      <c r="A39" s="24"/>
      <c r="B39" s="9"/>
      <c r="C39" s="9"/>
      <c r="D39" s="9"/>
      <c r="E39" s="9"/>
      <c r="F39" s="9"/>
      <c r="G39" s="9"/>
      <c r="H39" s="9"/>
      <c r="I39" s="236"/>
      <c r="J39" s="241"/>
      <c r="K39" s="9"/>
      <c r="L39" s="9"/>
      <c r="M39" s="9"/>
      <c r="N39" s="9"/>
      <c r="O39" s="9"/>
      <c r="P39" s="9"/>
      <c r="Q39" s="9"/>
      <c r="R39" s="9"/>
      <c r="S39" s="9"/>
      <c r="T39" s="197"/>
      <c r="U39" s="215">
        <v>35</v>
      </c>
      <c r="V39" s="216">
        <f>X38/2+W38</f>
        <v>8</v>
      </c>
      <c r="W39" s="216">
        <f>$C$6</f>
        <v>3.5</v>
      </c>
      <c r="X39" s="217">
        <f>X38</f>
        <v>9</v>
      </c>
      <c r="Y39" s="218">
        <f>$F$6</f>
        <v>98.8491298669699</v>
      </c>
      <c r="Z39" s="219">
        <f>(Y39/U39)*((ATAN((X39+W39-V39)/U39)+ATAN(V39-W39)/U39))</f>
        <v>0.470245446185234</v>
      </c>
      <c r="AA39" s="218">
        <f>$H$6*Z39^$I$6</f>
        <v>223.554453926060</v>
      </c>
      <c r="AB39" s="219">
        <f>$B$8</f>
        <v>667.039775093713</v>
      </c>
      <c r="AC39" s="219">
        <f>AB39/4</f>
        <v>166.759943773428</v>
      </c>
      <c r="AD39" s="203"/>
      <c r="AE39" s="220">
        <v>35</v>
      </c>
      <c r="AF39" s="221">
        <f>AH38/2+AG38</f>
        <v>10</v>
      </c>
      <c r="AG39" s="221">
        <f>$B$6-AH39</f>
        <v>7.5</v>
      </c>
      <c r="AH39" s="217">
        <v>5</v>
      </c>
      <c r="AI39" s="222">
        <f>$F$6</f>
        <v>98.8491298669699</v>
      </c>
      <c r="AJ39" s="223">
        <f>(AI39/AE39)*((ATAN((AH39+AG39-AF39)/AE39)+ATAN(AF39-AG39)/AE39))</f>
        <v>0.29743914731601</v>
      </c>
      <c r="AK39" s="222">
        <f>$H$6*AJ39^$I$6</f>
        <v>93.2038316863073</v>
      </c>
      <c r="AL39" s="223">
        <f>$B$8</f>
        <v>667.039775093713</v>
      </c>
      <c r="AM39" s="223">
        <f>AL39/4</f>
        <v>166.759943773428</v>
      </c>
      <c r="AN39" s="203"/>
      <c r="AO39" s="215">
        <v>35</v>
      </c>
      <c r="AP39" s="216">
        <f>AR38/2+AQ38</f>
        <v>5</v>
      </c>
      <c r="AQ39" s="216">
        <f>$C$6</f>
        <v>3.5</v>
      </c>
      <c r="AR39" s="217">
        <v>3</v>
      </c>
      <c r="AS39" s="218">
        <f>$F$6</f>
        <v>98.8491298669699</v>
      </c>
      <c r="AT39" s="219">
        <f>(AS39/AO39)*((ATAN((AR39+AQ39-AP39)/AO39)+ATAN(AP39-AQ39)/AO39))</f>
        <v>0.200270464719204</v>
      </c>
      <c r="AU39" s="218">
        <f>$H$6*AT39^$I$6</f>
        <v>43.7856330633577</v>
      </c>
      <c r="AV39" s="219">
        <f>$B$8</f>
        <v>667.039775093713</v>
      </c>
      <c r="AW39" s="219">
        <f>AV39/4</f>
        <v>166.759943773428</v>
      </c>
      <c r="AX39" s="203"/>
      <c r="AY39" s="220">
        <v>35</v>
      </c>
      <c r="AZ39" s="221">
        <f>BB38/2+BA38</f>
        <v>12</v>
      </c>
      <c r="BA39" s="221">
        <f>$B$6-BB39</f>
        <v>11.5</v>
      </c>
      <c r="BB39" s="217">
        <v>1</v>
      </c>
      <c r="BC39" s="222">
        <f>$F$6</f>
        <v>98.8491298669699</v>
      </c>
      <c r="BD39" s="223">
        <f>(BC39/AY39)*((ATAN((BB39+BA39-AZ39)/AY39)+ATAN(AZ39-BA39)/AY39))</f>
        <v>0.07775703334241139</v>
      </c>
      <c r="BE39" s="222">
        <f>$H$6*BD39^$I$6</f>
        <v>7.18714054159744</v>
      </c>
      <c r="BF39" s="223">
        <f>$B$8</f>
        <v>667.039775093713</v>
      </c>
      <c r="BG39" s="223">
        <f>BF39/4</f>
        <v>166.759943773428</v>
      </c>
    </row>
    <row r="40" ht="15.35" customHeight="1">
      <c r="A40" s="24"/>
      <c r="B40" s="9"/>
      <c r="C40" s="9"/>
      <c r="D40" s="9"/>
      <c r="E40" s="9"/>
      <c r="F40" s="9"/>
      <c r="G40" s="9"/>
      <c r="H40" s="9"/>
      <c r="I40" s="236"/>
      <c r="J40" s="241"/>
      <c r="K40" s="9"/>
      <c r="L40" s="9"/>
      <c r="M40" s="9"/>
      <c r="N40" s="9"/>
      <c r="O40" s="9"/>
      <c r="P40" s="9"/>
      <c r="Q40" s="9"/>
      <c r="R40" s="9"/>
      <c r="S40" s="9"/>
      <c r="T40" s="197"/>
      <c r="U40" s="215">
        <v>36</v>
      </c>
      <c r="V40" s="216">
        <f>X39/2+W39</f>
        <v>8</v>
      </c>
      <c r="W40" s="216">
        <f>$C$6</f>
        <v>3.5</v>
      </c>
      <c r="X40" s="217">
        <f>X39</f>
        <v>9</v>
      </c>
      <c r="Y40" s="218">
        <f>$F$6</f>
        <v>98.8491298669699</v>
      </c>
      <c r="Z40" s="219">
        <f>(Y40/U40)*((ATAN((X40+W40-V40)/U40)+ATAN(V40-W40)/U40))</f>
        <v>0.444585187711012</v>
      </c>
      <c r="AA40" s="218">
        <f>$H$6*Z40^$I$6</f>
        <v>200.834062296198</v>
      </c>
      <c r="AB40" s="219">
        <f>$B$8</f>
        <v>667.039775093713</v>
      </c>
      <c r="AC40" s="219">
        <f>AB40/4</f>
        <v>166.759943773428</v>
      </c>
      <c r="AD40" s="203"/>
      <c r="AE40" s="220">
        <v>36</v>
      </c>
      <c r="AF40" s="221">
        <f>AH39/2+AG39</f>
        <v>10</v>
      </c>
      <c r="AG40" s="221">
        <f>$B$6-AH40</f>
        <v>7.5</v>
      </c>
      <c r="AH40" s="217">
        <v>5</v>
      </c>
      <c r="AI40" s="222">
        <f>$F$6</f>
        <v>98.8491298669699</v>
      </c>
      <c r="AJ40" s="223">
        <f>(AI40/AE40)*((ATAN((AH40+AG40-AF40)/AE40)+ATAN(AF40-AG40)/AE40))</f>
        <v>0.281161916290577</v>
      </c>
      <c r="AK40" s="222">
        <f>$H$6*AJ40^$I$6</f>
        <v>83.70477788589859</v>
      </c>
      <c r="AL40" s="223">
        <f>$B$8</f>
        <v>667.039775093713</v>
      </c>
      <c r="AM40" s="223">
        <f>AL40/4</f>
        <v>166.759943773428</v>
      </c>
      <c r="AN40" s="203"/>
      <c r="AO40" s="215">
        <v>36</v>
      </c>
      <c r="AP40" s="216">
        <f>AR39/2+AQ39</f>
        <v>5</v>
      </c>
      <c r="AQ40" s="216">
        <f>$C$6</f>
        <v>3.5</v>
      </c>
      <c r="AR40" s="217">
        <v>3</v>
      </c>
      <c r="AS40" s="218">
        <f>$F$6</f>
        <v>98.8491298669699</v>
      </c>
      <c r="AT40" s="219">
        <f>(AS40/AO40)*((ATAN((AR40+AQ40-AP40)/AO40)+ATAN(AP40-AQ40)/AO40))</f>
        <v>0.189302686664311</v>
      </c>
      <c r="AU40" s="218">
        <f>$H$6*AT40^$I$6</f>
        <v>39.319934795544</v>
      </c>
      <c r="AV40" s="219">
        <f>$B$8</f>
        <v>667.039775093713</v>
      </c>
      <c r="AW40" s="219">
        <f>AV40/4</f>
        <v>166.759943773428</v>
      </c>
      <c r="AX40" s="203"/>
      <c r="AY40" s="220">
        <v>36</v>
      </c>
      <c r="AZ40" s="221">
        <f>BB39/2+BA39</f>
        <v>12</v>
      </c>
      <c r="BA40" s="221">
        <f>$B$6-BB40</f>
        <v>11.5</v>
      </c>
      <c r="BB40" s="217">
        <v>1</v>
      </c>
      <c r="BC40" s="222">
        <f>$F$6</f>
        <v>98.8491298669699</v>
      </c>
      <c r="BD40" s="223">
        <f>(BC40/AY40)*((ATAN((BB40+BA40-AZ40)/AY40)+ATAN(AZ40-BA40)/AY40))</f>
        <v>0.0734973379598973</v>
      </c>
      <c r="BE40" s="222">
        <f>$H$6*BD40^$I$6</f>
        <v>6.45389830014972</v>
      </c>
      <c r="BF40" s="223">
        <f>$B$8</f>
        <v>667.039775093713</v>
      </c>
      <c r="BG40" s="223">
        <f>BF40/4</f>
        <v>166.759943773428</v>
      </c>
    </row>
    <row r="41" ht="15.35" customHeight="1">
      <c r="A41" s="24"/>
      <c r="B41" s="9"/>
      <c r="C41" s="9"/>
      <c r="D41" s="9"/>
      <c r="E41" s="9"/>
      <c r="F41" s="9"/>
      <c r="G41" s="9"/>
      <c r="H41" s="9"/>
      <c r="I41" s="236"/>
      <c r="J41" s="242"/>
      <c r="K41" s="9"/>
      <c r="L41" s="9"/>
      <c r="M41" s="9"/>
      <c r="N41" s="9"/>
      <c r="O41" s="9"/>
      <c r="P41" s="9"/>
      <c r="Q41" s="9"/>
      <c r="R41" s="9"/>
      <c r="S41" s="9"/>
      <c r="T41" s="197"/>
      <c r="U41" s="215">
        <v>37</v>
      </c>
      <c r="V41" s="216">
        <f>X40/2+W40</f>
        <v>8</v>
      </c>
      <c r="W41" s="216">
        <f>$C$6</f>
        <v>3.5</v>
      </c>
      <c r="X41" s="217">
        <f>X40</f>
        <v>9</v>
      </c>
      <c r="Y41" s="218">
        <f>$F$6</f>
        <v>98.8491298669699</v>
      </c>
      <c r="Z41" s="219">
        <f>(Y41/U41)*((ATAN((X41+W41-V41)/U41)+ATAN(V41-W41)/U41))</f>
        <v>0.420966927467204</v>
      </c>
      <c r="AA41" s="218">
        <f>$H$6*Z41^$I$6</f>
        <v>180.949330568722</v>
      </c>
      <c r="AB41" s="219">
        <f>$B$8</f>
        <v>667.039775093713</v>
      </c>
      <c r="AC41" s="219">
        <f>AB41/4</f>
        <v>166.759943773428</v>
      </c>
      <c r="AD41" s="203"/>
      <c r="AE41" s="220">
        <v>37</v>
      </c>
      <c r="AF41" s="221">
        <f>AH40/2+AG40</f>
        <v>10</v>
      </c>
      <c r="AG41" s="221">
        <f>$B$6-AH41</f>
        <v>7.5</v>
      </c>
      <c r="AH41" s="217">
        <v>5</v>
      </c>
      <c r="AI41" s="222">
        <f>$F$6</f>
        <v>98.8491298669699</v>
      </c>
      <c r="AJ41" s="223">
        <f>(AI41/AE41)*((ATAN((AH41+AG41-AF41)/AE41)+ATAN(AF41-AG41)/AE41))</f>
        <v>0.266184739022607</v>
      </c>
      <c r="AK41" s="222">
        <f>$H$6*AJ41^$I$6</f>
        <v>75.3951075973872</v>
      </c>
      <c r="AL41" s="223">
        <f>$B$8</f>
        <v>667.039775093713</v>
      </c>
      <c r="AM41" s="223">
        <f>AL41/4</f>
        <v>166.759943773428</v>
      </c>
      <c r="AN41" s="203"/>
      <c r="AO41" s="215">
        <v>37</v>
      </c>
      <c r="AP41" s="216">
        <f>AR40/2+AQ40</f>
        <v>5</v>
      </c>
      <c r="AQ41" s="216">
        <f>$C$6</f>
        <v>3.5</v>
      </c>
      <c r="AR41" s="217">
        <v>3</v>
      </c>
      <c r="AS41" s="218">
        <f>$F$6</f>
        <v>98.8491298669699</v>
      </c>
      <c r="AT41" s="219">
        <f>(AS41/AO41)*((ATAN((AR41+AQ41-AP41)/AO41)+ATAN(AP41-AQ41)/AO41))</f>
        <v>0.179211722548171</v>
      </c>
      <c r="AU41" s="218">
        <f>$H$6*AT41^$I$6</f>
        <v>35.4138541793044</v>
      </c>
      <c r="AV41" s="219">
        <f>$B$8</f>
        <v>667.039775093713</v>
      </c>
      <c r="AW41" s="219">
        <f>AV41/4</f>
        <v>166.759943773428</v>
      </c>
      <c r="AX41" s="203"/>
      <c r="AY41" s="220">
        <v>37</v>
      </c>
      <c r="AZ41" s="221">
        <f>BB40/2+BA40</f>
        <v>12</v>
      </c>
      <c r="BA41" s="221">
        <f>$B$6-BB41</f>
        <v>11.5</v>
      </c>
      <c r="BB41" s="217">
        <v>1</v>
      </c>
      <c r="BC41" s="222">
        <f>$F$6</f>
        <v>98.8491298669699</v>
      </c>
      <c r="BD41" s="223">
        <f>(BC41/AY41)*((ATAN((BB41+BA41-AZ41)/AY41)+ATAN(AZ41-BA41)/AY41))</f>
        <v>0.069578319518841</v>
      </c>
      <c r="BE41" s="222">
        <f>$H$6*BD41^$I$6</f>
        <v>5.81257487043533</v>
      </c>
      <c r="BF41" s="223">
        <f>$B$8</f>
        <v>667.039775093713</v>
      </c>
      <c r="BG41" s="223">
        <f>BF41/4</f>
        <v>166.759943773428</v>
      </c>
    </row>
    <row r="42" ht="15.35" customHeight="1">
      <c r="A42" s="24"/>
      <c r="B42" s="243"/>
      <c r="C42" s="243"/>
      <c r="D42" s="243"/>
      <c r="E42" s="243"/>
      <c r="F42" s="243"/>
      <c r="G42" s="243"/>
      <c r="H42" s="243"/>
      <c r="I42" s="243"/>
      <c r="J42" s="243"/>
      <c r="K42" s="9"/>
      <c r="L42" s="9"/>
      <c r="M42" s="9"/>
      <c r="N42" s="9"/>
      <c r="O42" s="9"/>
      <c r="P42" s="9"/>
      <c r="Q42" s="9"/>
      <c r="R42" s="9"/>
      <c r="S42" s="9"/>
      <c r="T42" s="197"/>
      <c r="U42" s="215">
        <v>38</v>
      </c>
      <c r="V42" s="216">
        <f>X41/2+W41</f>
        <v>8</v>
      </c>
      <c r="W42" s="216">
        <f>$C$6</f>
        <v>3.5</v>
      </c>
      <c r="X42" s="217">
        <f>X41</f>
        <v>9</v>
      </c>
      <c r="Y42" s="218">
        <f>$F$6</f>
        <v>98.8491298669699</v>
      </c>
      <c r="Z42" s="219">
        <f>(Y42/U42)*((ATAN((X42+W42-V42)/U42)+ATAN(V42-W42)/U42))</f>
        <v>0.399179846859732</v>
      </c>
      <c r="AA42" s="218">
        <f>$H$6*Z42^$I$6</f>
        <v>163.484048258063</v>
      </c>
      <c r="AB42" s="219">
        <f>$B$8</f>
        <v>667.039775093713</v>
      </c>
      <c r="AC42" s="219">
        <f>AB42/4</f>
        <v>166.759943773428</v>
      </c>
      <c r="AD42" s="203"/>
      <c r="AE42" s="220">
        <v>38</v>
      </c>
      <c r="AF42" s="221">
        <f>AH41/2+AG41</f>
        <v>10</v>
      </c>
      <c r="AG42" s="221">
        <f>$B$6-AH42</f>
        <v>7.5</v>
      </c>
      <c r="AH42" s="217">
        <v>5</v>
      </c>
      <c r="AI42" s="222">
        <f>$F$6</f>
        <v>98.8491298669699</v>
      </c>
      <c r="AJ42" s="223">
        <f>(AI42/AE42)*((ATAN((AH42+AG42-AF42)/AE42)+ATAN(AF42-AG42)/AE42))</f>
        <v>0.252372809338508</v>
      </c>
      <c r="AK42" s="222">
        <f>$H$6*AJ42^$I$6</f>
        <v>68.099611970589</v>
      </c>
      <c r="AL42" s="223">
        <f>$B$8</f>
        <v>667.039775093713</v>
      </c>
      <c r="AM42" s="223">
        <f>AL42/4</f>
        <v>166.759943773428</v>
      </c>
      <c r="AN42" s="203"/>
      <c r="AO42" s="215">
        <v>38</v>
      </c>
      <c r="AP42" s="216">
        <f>AR41/2+AQ41</f>
        <v>5</v>
      </c>
      <c r="AQ42" s="216">
        <f>$C$6</f>
        <v>3.5</v>
      </c>
      <c r="AR42" s="217">
        <v>3</v>
      </c>
      <c r="AS42" s="218">
        <f>$F$6</f>
        <v>98.8491298669699</v>
      </c>
      <c r="AT42" s="219">
        <f>(AS42/AO42)*((ATAN((AR42+AQ42-AP42)/AO42)+ATAN(AP42-AQ42)/AO42))</f>
        <v>0.169906550651148</v>
      </c>
      <c r="AU42" s="218">
        <f>$H$6*AT42^$I$6</f>
        <v>31.984876548454</v>
      </c>
      <c r="AV42" s="219">
        <f>$B$8</f>
        <v>667.039775093713</v>
      </c>
      <c r="AW42" s="219">
        <f>AV42/4</f>
        <v>166.759943773428</v>
      </c>
      <c r="AX42" s="203"/>
      <c r="AY42" s="220">
        <v>38</v>
      </c>
      <c r="AZ42" s="221">
        <f>BB41/2+BA41</f>
        <v>12</v>
      </c>
      <c r="BA42" s="221">
        <f>$B$6-BB42</f>
        <v>11.5</v>
      </c>
      <c r="BB42" s="217">
        <v>1</v>
      </c>
      <c r="BC42" s="222">
        <f>$F$6</f>
        <v>98.8491298669699</v>
      </c>
      <c r="BD42" s="223">
        <f>(BC42/AY42)*((ATAN((BB42+BA42-AZ42)/AY42)+ATAN(AZ42-BA42)/AY42))</f>
        <v>0.0659645953251615</v>
      </c>
      <c r="BE42" s="222">
        <f>$H$6*BD42^$I$6</f>
        <v>5.24961153527802</v>
      </c>
      <c r="BF42" s="223">
        <f>$B$8</f>
        <v>667.039775093713</v>
      </c>
      <c r="BG42" s="223">
        <f>BF42/4</f>
        <v>166.759943773428</v>
      </c>
    </row>
    <row r="43" ht="15.35" customHeight="1">
      <c r="A43" s="24"/>
      <c r="B43" s="243"/>
      <c r="C43" s="243"/>
      <c r="D43" s="243"/>
      <c r="E43" s="243"/>
      <c r="F43" s="243"/>
      <c r="G43" s="243"/>
      <c r="H43" s="243"/>
      <c r="I43" s="243"/>
      <c r="J43" s="243"/>
      <c r="K43" s="9"/>
      <c r="L43" s="9"/>
      <c r="M43" s="9"/>
      <c r="N43" s="9"/>
      <c r="O43" s="9"/>
      <c r="P43" s="9"/>
      <c r="Q43" s="9"/>
      <c r="R43" s="9"/>
      <c r="S43" s="9"/>
      <c r="T43" s="197"/>
      <c r="U43" s="215">
        <v>39</v>
      </c>
      <c r="V43" s="216">
        <f>X42/2+W42</f>
        <v>8</v>
      </c>
      <c r="W43" s="216">
        <f>$C$6</f>
        <v>3.5</v>
      </c>
      <c r="X43" s="217">
        <f>X42</f>
        <v>9</v>
      </c>
      <c r="Y43" s="218">
        <f>$F$6</f>
        <v>98.8491298669699</v>
      </c>
      <c r="Z43" s="219">
        <f>(Y43/U43)*((ATAN((X43+W43-V43)/U43)+ATAN(V43-W43)/U43))</f>
        <v>0.379039620044102</v>
      </c>
      <c r="AA43" s="218">
        <f>$H$6*Z43^$I$6</f>
        <v>148.091777176089</v>
      </c>
      <c r="AB43" s="219">
        <f>$B$8</f>
        <v>667.039775093713</v>
      </c>
      <c r="AC43" s="219">
        <f>AB43/4</f>
        <v>166.759943773428</v>
      </c>
      <c r="AD43" s="203"/>
      <c r="AE43" s="220">
        <v>39</v>
      </c>
      <c r="AF43" s="221">
        <f>AH42/2+AG42</f>
        <v>10</v>
      </c>
      <c r="AG43" s="221">
        <f>$B$6-AH43</f>
        <v>7.5</v>
      </c>
      <c r="AH43" s="217">
        <v>5</v>
      </c>
      <c r="AI43" s="222">
        <f>$F$6</f>
        <v>98.8491298669699</v>
      </c>
      <c r="AJ43" s="223">
        <f>(AI43/AE43)*((ATAN((AH43+AG43-AF43)/AE43)+ATAN(AF43-AG43)/AE43))</f>
        <v>0.239608346649093</v>
      </c>
      <c r="AK43" s="222">
        <f>$H$6*AJ43^$I$6</f>
        <v>61.6725709973589</v>
      </c>
      <c r="AL43" s="223">
        <f>$B$8</f>
        <v>667.039775093713</v>
      </c>
      <c r="AM43" s="223">
        <f>AL43/4</f>
        <v>166.759943773428</v>
      </c>
      <c r="AN43" s="203"/>
      <c r="AO43" s="215">
        <v>39</v>
      </c>
      <c r="AP43" s="216">
        <f>AR42/2+AQ42</f>
        <v>5</v>
      </c>
      <c r="AQ43" s="216">
        <f>$C$6</f>
        <v>3.5</v>
      </c>
      <c r="AR43" s="217">
        <v>3</v>
      </c>
      <c r="AS43" s="218">
        <f>$F$6</f>
        <v>98.8491298669699</v>
      </c>
      <c r="AT43" s="219">
        <f>(AS43/AO43)*((ATAN((AR43+AQ43-AP43)/AO43)+ATAN(AP43-AQ43)/AO43))</f>
        <v>0.161307659924638</v>
      </c>
      <c r="AU43" s="218">
        <f>$H$6*AT43^$I$6</f>
        <v>28.9643893182876</v>
      </c>
      <c r="AV43" s="219">
        <f>$B$8</f>
        <v>667.039775093713</v>
      </c>
      <c r="AW43" s="219">
        <f>AV43/4</f>
        <v>166.759943773428</v>
      </c>
      <c r="AX43" s="203"/>
      <c r="AY43" s="220">
        <v>39</v>
      </c>
      <c r="AZ43" s="221">
        <f>BB42/2+BA42</f>
        <v>12</v>
      </c>
      <c r="BA43" s="221">
        <f>$B$6-BB43</f>
        <v>11.5</v>
      </c>
      <c r="BB43" s="217">
        <v>1</v>
      </c>
      <c r="BC43" s="222">
        <f>$F$6</f>
        <v>98.8491298669699</v>
      </c>
      <c r="BD43" s="223">
        <f>(BC43/AY43)*((ATAN((BB43+BA43-AZ43)/AY43)+ATAN(AZ43-BA43)/AY43))</f>
        <v>0.0626252597084502</v>
      </c>
      <c r="BE43" s="222">
        <f>$H$6*BD43^$I$6</f>
        <v>4.75373496435867</v>
      </c>
      <c r="BF43" s="223">
        <f>$B$8</f>
        <v>667.039775093713</v>
      </c>
      <c r="BG43" s="223">
        <f>BF43/4</f>
        <v>166.759943773428</v>
      </c>
    </row>
    <row r="44" ht="15.35" customHeight="1">
      <c r="A44" s="24"/>
      <c r="B44" s="9"/>
      <c r="C44" s="9"/>
      <c r="D44" s="9"/>
      <c r="E44" s="9"/>
      <c r="F44" s="9"/>
      <c r="G44" s="9"/>
      <c r="H44" s="236"/>
      <c r="I44" s="236"/>
      <c r="J44" s="236"/>
      <c r="K44" s="9"/>
      <c r="L44" s="9"/>
      <c r="M44" s="9"/>
      <c r="N44" s="9"/>
      <c r="O44" s="9"/>
      <c r="P44" s="9"/>
      <c r="Q44" s="9"/>
      <c r="R44" s="9"/>
      <c r="S44" s="9"/>
      <c r="T44" s="197"/>
      <c r="U44" s="215">
        <v>40</v>
      </c>
      <c r="V44" s="216">
        <f>X43/2+W43</f>
        <v>8</v>
      </c>
      <c r="W44" s="216">
        <f>$C$6</f>
        <v>3.5</v>
      </c>
      <c r="X44" s="217">
        <f>X43</f>
        <v>9</v>
      </c>
      <c r="Y44" s="218">
        <f>$F$6</f>
        <v>98.8491298669699</v>
      </c>
      <c r="Z44" s="219">
        <f>(Y44/U44)*((ATAN((X44+W44-V44)/U44)+ATAN(V44-W44)/U44))</f>
        <v>0.360384520813548</v>
      </c>
      <c r="AA44" s="218">
        <f>$H$6*Z44^$I$6</f>
        <v>134.482771232961</v>
      </c>
      <c r="AB44" s="219">
        <f>$B$8</f>
        <v>667.039775093713</v>
      </c>
      <c r="AC44" s="219">
        <f>AB44/4</f>
        <v>166.759943773428</v>
      </c>
      <c r="AD44" s="203"/>
      <c r="AE44" s="220">
        <v>40</v>
      </c>
      <c r="AF44" s="221">
        <f>AH43/2+AG43</f>
        <v>10</v>
      </c>
      <c r="AG44" s="221">
        <f>$B$6-AH44</f>
        <v>7.5</v>
      </c>
      <c r="AH44" s="217">
        <v>5</v>
      </c>
      <c r="AI44" s="222">
        <f>$F$6</f>
        <v>98.8491298669699</v>
      </c>
      <c r="AJ44" s="223">
        <f>(AI44/AE44)*((ATAN((AH44+AG44-AF44)/AE44)+ATAN(AF44-AG44)/AE44))</f>
        <v>0.227788080020501</v>
      </c>
      <c r="AK44" s="222">
        <f>$H$6*AJ44^$I$6</f>
        <v>55.9922013393519</v>
      </c>
      <c r="AL44" s="223">
        <f>$B$8</f>
        <v>667.039775093713</v>
      </c>
      <c r="AM44" s="223">
        <f>AL44/4</f>
        <v>166.759943773428</v>
      </c>
      <c r="AN44" s="203"/>
      <c r="AO44" s="215">
        <v>40</v>
      </c>
      <c r="AP44" s="216">
        <f>AR43/2+AQ43</f>
        <v>5</v>
      </c>
      <c r="AQ44" s="216">
        <f>$C$6</f>
        <v>3.5</v>
      </c>
      <c r="AR44" s="217">
        <v>3</v>
      </c>
      <c r="AS44" s="218">
        <f>$F$6</f>
        <v>98.8491298669699</v>
      </c>
      <c r="AT44" s="219">
        <f>(AS44/AO44)*((ATAN((AR44+AQ44-AP44)/AO44)+ATAN(AP44-AQ44)/AO44))</f>
        <v>0.153345346545187</v>
      </c>
      <c r="AU44" s="218">
        <f>$H$6*AT44^$I$6</f>
        <v>26.2950615710437</v>
      </c>
      <c r="AV44" s="219">
        <f>$B$8</f>
        <v>667.039775093713</v>
      </c>
      <c r="AW44" s="219">
        <f>AV44/4</f>
        <v>166.759943773428</v>
      </c>
      <c r="AX44" s="203"/>
      <c r="AY44" s="220">
        <v>40</v>
      </c>
      <c r="AZ44" s="221">
        <f>BB43/2+BA43</f>
        <v>12</v>
      </c>
      <c r="BA44" s="221">
        <f>$B$6-BB44</f>
        <v>11.5</v>
      </c>
      <c r="BB44" s="217">
        <v>1</v>
      </c>
      <c r="BC44" s="222">
        <f>$F$6</f>
        <v>98.8491298669699</v>
      </c>
      <c r="BD44" s="223">
        <f>(BC44/AY44)*((ATAN((BB44+BA44-AZ44)/AY44)+ATAN(AZ44-BA44)/AY44))</f>
        <v>0.0595332210583309</v>
      </c>
      <c r="BE44" s="222">
        <f>$H$6*BD44^$I$6</f>
        <v>4.31552623246118</v>
      </c>
      <c r="BF44" s="223">
        <f>$B$8</f>
        <v>667.039775093713</v>
      </c>
      <c r="BG44" s="223">
        <f>BF44/4</f>
        <v>166.759943773428</v>
      </c>
    </row>
    <row r="45" ht="15.35" customHeight="1">
      <c r="A45" s="24"/>
      <c r="B45" s="9"/>
      <c r="C45" s="244"/>
      <c r="D45" s="244"/>
      <c r="E45" s="244"/>
      <c r="F45" s="245"/>
      <c r="G45" s="246"/>
      <c r="H45" s="247"/>
      <c r="I45" s="236"/>
      <c r="J45" s="236"/>
      <c r="K45" s="9"/>
      <c r="L45" s="9"/>
      <c r="M45" s="9"/>
      <c r="N45" s="9"/>
      <c r="O45" s="9"/>
      <c r="P45" s="9"/>
      <c r="Q45" s="9"/>
      <c r="R45" s="9"/>
      <c r="S45" s="9"/>
      <c r="T45" s="197"/>
      <c r="U45" s="215">
        <v>41</v>
      </c>
      <c r="V45" s="216">
        <f>X44/2+W44</f>
        <v>8</v>
      </c>
      <c r="W45" s="216">
        <f>$C$6</f>
        <v>3.5</v>
      </c>
      <c r="X45" s="217">
        <f>X44</f>
        <v>9</v>
      </c>
      <c r="Y45" s="218">
        <f>$F$6</f>
        <v>98.8491298669699</v>
      </c>
      <c r="Z45" s="219">
        <f>(Y45/U45)*((ATAN((X45+W45-V45)/U45)+ATAN(V45-W45)/U45))</f>
        <v>0.343072180340609</v>
      </c>
      <c r="AA45" s="218">
        <f>$H$6*Z45^$I$6</f>
        <v>122.413595350309</v>
      </c>
      <c r="AB45" s="219">
        <f>$B$8</f>
        <v>667.039775093713</v>
      </c>
      <c r="AC45" s="219">
        <f>AB45/4</f>
        <v>166.759943773428</v>
      </c>
      <c r="AD45" s="203"/>
      <c r="AE45" s="220">
        <v>41</v>
      </c>
      <c r="AF45" s="221">
        <f>AH44/2+AG44</f>
        <v>10</v>
      </c>
      <c r="AG45" s="221">
        <f>$B$6-AH45</f>
        <v>7.5</v>
      </c>
      <c r="AH45" s="217">
        <v>5</v>
      </c>
      <c r="AI45" s="222">
        <f>$F$6</f>
        <v>98.8491298669699</v>
      </c>
      <c r="AJ45" s="223">
        <f>(AI45/AE45)*((ATAN((AH45+AG45-AF45)/AE45)+ATAN(AF45-AG45)/AE45))</f>
        <v>0.216821155438648</v>
      </c>
      <c r="AK45" s="222">
        <f>$H$6*AJ45^$I$6</f>
        <v>50.9562551486426</v>
      </c>
      <c r="AL45" s="223">
        <f>$B$8</f>
        <v>667.039775093713</v>
      </c>
      <c r="AM45" s="223">
        <f>AL45/4</f>
        <v>166.759943773428</v>
      </c>
      <c r="AN45" s="203"/>
      <c r="AO45" s="215">
        <v>41</v>
      </c>
      <c r="AP45" s="216">
        <f>AR44/2+AQ44</f>
        <v>5</v>
      </c>
      <c r="AQ45" s="216">
        <f>$C$6</f>
        <v>3.5</v>
      </c>
      <c r="AR45" s="217">
        <v>3</v>
      </c>
      <c r="AS45" s="218">
        <f>$F$6</f>
        <v>98.8491298669699</v>
      </c>
      <c r="AT45" s="219">
        <f>(AS45/AO45)*((ATAN((AR45+AQ45-AP45)/AO45)+ATAN(AP45-AQ45)/AO45))</f>
        <v>0.14595829745582</v>
      </c>
      <c r="AU45" s="218">
        <f>$H$6*AT45^$I$6</f>
        <v>23.9287675168564</v>
      </c>
      <c r="AV45" s="219">
        <f>$B$8</f>
        <v>667.039775093713</v>
      </c>
      <c r="AW45" s="219">
        <f>AV45/4</f>
        <v>166.759943773428</v>
      </c>
      <c r="AX45" s="203"/>
      <c r="AY45" s="220">
        <v>41</v>
      </c>
      <c r="AZ45" s="221">
        <f>BB44/2+BA44</f>
        <v>12</v>
      </c>
      <c r="BA45" s="221">
        <f>$B$6-BB45</f>
        <v>11.5</v>
      </c>
      <c r="BB45" s="217">
        <v>1</v>
      </c>
      <c r="BC45" s="222">
        <f>$F$6</f>
        <v>98.8491298669699</v>
      </c>
      <c r="BD45" s="223">
        <f>(BC45/AY45)*((ATAN((BB45+BA45-AZ45)/AY45)+ATAN(AZ45-BA45)/AY45))</f>
        <v>0.0566646506304753</v>
      </c>
      <c r="BE45" s="222">
        <f>$H$6*BD45^$I$6</f>
        <v>3.92707933556732</v>
      </c>
      <c r="BF45" s="223">
        <f>$B$8</f>
        <v>667.039775093713</v>
      </c>
      <c r="BG45" s="223">
        <f>BF45/4</f>
        <v>166.759943773428</v>
      </c>
    </row>
    <row r="46" ht="15.35" customHeight="1">
      <c r="A46" s="24"/>
      <c r="B46" s="9"/>
      <c r="C46" s="244"/>
      <c r="D46" s="244"/>
      <c r="E46" s="244"/>
      <c r="F46" s="245"/>
      <c r="G46" s="246"/>
      <c r="H46" s="247"/>
      <c r="I46" s="236"/>
      <c r="J46" s="236"/>
      <c r="K46" s="9"/>
      <c r="L46" s="9"/>
      <c r="M46" s="9"/>
      <c r="N46" s="9"/>
      <c r="O46" s="9"/>
      <c r="P46" s="9"/>
      <c r="Q46" s="9"/>
      <c r="R46" s="9"/>
      <c r="S46" s="9"/>
      <c r="T46" s="197"/>
      <c r="U46" s="215">
        <v>42</v>
      </c>
      <c r="V46" s="216">
        <f>X45/2+W45</f>
        <v>8</v>
      </c>
      <c r="W46" s="216">
        <f>$C$6</f>
        <v>3.5</v>
      </c>
      <c r="X46" s="217">
        <f>X45</f>
        <v>9</v>
      </c>
      <c r="Y46" s="218">
        <f>$F$6</f>
        <v>98.8491298669699</v>
      </c>
      <c r="Z46" s="219">
        <f>(Y46/U46)*((ATAN((X46+W46-V46)/U46)+ATAN(V46-W46)/U46))</f>
        <v>0.326976874429092</v>
      </c>
      <c r="AA46" s="218">
        <f>$H$6*Z46^$I$6</f>
        <v>111.678837944038</v>
      </c>
      <c r="AB46" s="219">
        <f>$B$8</f>
        <v>667.039775093713</v>
      </c>
      <c r="AC46" s="219">
        <f>AB46/4</f>
        <v>166.759943773428</v>
      </c>
      <c r="AD46" s="203"/>
      <c r="AE46" s="220">
        <v>42</v>
      </c>
      <c r="AF46" s="221">
        <f>AH45/2+AG45</f>
        <v>10</v>
      </c>
      <c r="AG46" s="221">
        <f>$B$6-AH46</f>
        <v>7.5</v>
      </c>
      <c r="AH46" s="217">
        <v>5</v>
      </c>
      <c r="AI46" s="222">
        <f>$F$6</f>
        <v>98.8491298669699</v>
      </c>
      <c r="AJ46" s="223">
        <f>(AI46/AE46)*((ATAN((AH46+AG46-AF46)/AE46)+ATAN(AF46-AG46)/AE46))</f>
        <v>0.206627386847151</v>
      </c>
      <c r="AK46" s="222">
        <f>$H$6*AJ46^$I$6</f>
        <v>46.4785103934484</v>
      </c>
      <c r="AL46" s="223">
        <f>$B$8</f>
        <v>667.039775093713</v>
      </c>
      <c r="AM46" s="223">
        <f>AL46/4</f>
        <v>166.759943773428</v>
      </c>
      <c r="AN46" s="203"/>
      <c r="AO46" s="215">
        <v>42</v>
      </c>
      <c r="AP46" s="216">
        <f>AR45/2+AQ45</f>
        <v>5</v>
      </c>
      <c r="AQ46" s="216">
        <f>$C$6</f>
        <v>3.5</v>
      </c>
      <c r="AR46" s="217">
        <v>3</v>
      </c>
      <c r="AS46" s="218">
        <f>$F$6</f>
        <v>98.8491298669699</v>
      </c>
      <c r="AT46" s="219">
        <f>(AS46/AO46)*((ATAN((AR46+AQ46-AP46)/AO46)+ATAN(AP46-AQ46)/AO46))</f>
        <v>0.139092406942987</v>
      </c>
      <c r="AU46" s="218">
        <f>$H$6*AT46^$I$6</f>
        <v>21.8249310592821</v>
      </c>
      <c r="AV46" s="219">
        <f>$B$8</f>
        <v>667.039775093713</v>
      </c>
      <c r="AW46" s="219">
        <f>AV46/4</f>
        <v>166.759943773428</v>
      </c>
      <c r="AX46" s="203"/>
      <c r="AY46" s="220">
        <v>42</v>
      </c>
      <c r="AZ46" s="221">
        <f>BB45/2+BA45</f>
        <v>12</v>
      </c>
      <c r="BA46" s="221">
        <f>$B$6-BB46</f>
        <v>11.5</v>
      </c>
      <c r="BB46" s="217">
        <v>1</v>
      </c>
      <c r="BC46" s="222">
        <f>$F$6</f>
        <v>98.8491298669699</v>
      </c>
      <c r="BD46" s="223">
        <f>(BC46/AY46)*((ATAN((BB46+BA46-AZ46)/AY46)+ATAN(AZ46-BA46)/AY46))</f>
        <v>0.0539985220946156</v>
      </c>
      <c r="BE46" s="222">
        <f>$H$6*BD46^$I$6</f>
        <v>3.58172899105166</v>
      </c>
      <c r="BF46" s="223">
        <f>$B$8</f>
        <v>667.039775093713</v>
      </c>
      <c r="BG46" s="223">
        <f>BF46/4</f>
        <v>166.759943773428</v>
      </c>
    </row>
    <row r="47" ht="15.35" customHeight="1">
      <c r="A47" s="24"/>
      <c r="B47" t="s" s="248">
        <v>137</v>
      </c>
      <c r="C47" s="244"/>
      <c r="D47" s="244">
        <f>B6-C6</f>
        <v>9</v>
      </c>
      <c r="E47" s="244">
        <v>8</v>
      </c>
      <c r="F47" s="245">
        <v>7</v>
      </c>
      <c r="G47" s="246">
        <v>6</v>
      </c>
      <c r="H47" s="247">
        <v>5</v>
      </c>
      <c r="I47" s="249">
        <v>4</v>
      </c>
      <c r="J47" s="249">
        <v>3</v>
      </c>
      <c r="K47" s="250">
        <v>2</v>
      </c>
      <c r="L47" s="250">
        <v>1</v>
      </c>
      <c r="M47" s="9"/>
      <c r="N47" s="9"/>
      <c r="O47" s="9"/>
      <c r="P47" s="9"/>
      <c r="Q47" s="9"/>
      <c r="R47" s="9"/>
      <c r="S47" s="9"/>
      <c r="T47" s="197"/>
      <c r="U47" s="215">
        <v>43</v>
      </c>
      <c r="V47" s="216">
        <f>X46/2+W46</f>
        <v>8</v>
      </c>
      <c r="W47" s="216">
        <f>$C$6</f>
        <v>3.5</v>
      </c>
      <c r="X47" s="217">
        <f>X46</f>
        <v>9</v>
      </c>
      <c r="Y47" s="218">
        <f>$F$6</f>
        <v>98.8491298669699</v>
      </c>
      <c r="Z47" s="219">
        <f>(Y47/U47)*((ATAN((X47+W47-V47)/U47)+ATAN(V47-W47)/U47))</f>
        <v>0.31198724378311</v>
      </c>
      <c r="AA47" s="218">
        <f>$H$6*Z47^$I$6</f>
        <v>102.104457687782</v>
      </c>
      <c r="AB47" s="219">
        <f>$B$8</f>
        <v>667.039775093713</v>
      </c>
      <c r="AC47" s="219">
        <f>AB47/4</f>
        <v>166.759943773428</v>
      </c>
      <c r="AD47" s="203"/>
      <c r="AE47" s="220">
        <v>43</v>
      </c>
      <c r="AF47" s="221">
        <f>AH46/2+AG46</f>
        <v>10</v>
      </c>
      <c r="AG47" s="221">
        <f>$B$6-AH47</f>
        <v>7.5</v>
      </c>
      <c r="AH47" s="217">
        <v>5</v>
      </c>
      <c r="AI47" s="222">
        <f>$F$6</f>
        <v>98.8491298669699</v>
      </c>
      <c r="AJ47" s="223">
        <f>(AI47/AE47)*((ATAN((AH47+AG47-AF47)/AE47)+ATAN(AF47-AG47)/AE47))</f>
        <v>0.197135787917426</v>
      </c>
      <c r="AK47" s="222">
        <f>$H$6*AJ47^$I$6</f>
        <v>42.485956196165</v>
      </c>
      <c r="AL47" s="223">
        <f>$B$8</f>
        <v>667.039775093713</v>
      </c>
      <c r="AM47" s="223">
        <f>AL47/4</f>
        <v>166.759943773428</v>
      </c>
      <c r="AN47" s="203"/>
      <c r="AO47" s="215">
        <v>43</v>
      </c>
      <c r="AP47" s="216">
        <f>AR46/2+AQ46</f>
        <v>5</v>
      </c>
      <c r="AQ47" s="216">
        <f>$C$6</f>
        <v>3.5</v>
      </c>
      <c r="AR47" s="217">
        <v>3</v>
      </c>
      <c r="AS47" s="218">
        <f>$F$6</f>
        <v>98.8491298669699</v>
      </c>
      <c r="AT47" s="219">
        <f>(AS47/AO47)*((ATAN((AR47+AQ47-AP47)/AO47)+ATAN(AP47-AQ47)/AO47))</f>
        <v>0.132699783444521</v>
      </c>
      <c r="AU47" s="218">
        <f>$H$6*AT47^$I$6</f>
        <v>19.949198539076</v>
      </c>
      <c r="AV47" s="219">
        <f>$B$8</f>
        <v>667.039775093713</v>
      </c>
      <c r="AW47" s="219">
        <f>AV47/4</f>
        <v>166.759943773428</v>
      </c>
      <c r="AX47" s="203"/>
      <c r="AY47" s="220">
        <v>43</v>
      </c>
      <c r="AZ47" s="221">
        <f>BB46/2+BA46</f>
        <v>12</v>
      </c>
      <c r="BA47" s="221">
        <f>$B$6-BB47</f>
        <v>11.5</v>
      </c>
      <c r="BB47" s="217">
        <v>1</v>
      </c>
      <c r="BC47" s="222">
        <f>$F$6</f>
        <v>98.8491298669699</v>
      </c>
      <c r="BD47" s="223">
        <f>(BC47/AY47)*((ATAN((BB47+BA47-AZ47)/AY47)+ATAN(AZ47-BA47)/AY47))</f>
        <v>0.0515162251449323</v>
      </c>
      <c r="BE47" s="222">
        <f>$H$6*BD47^$I$6</f>
        <v>3.27383242486507</v>
      </c>
      <c r="BF47" s="223">
        <f>$B$8</f>
        <v>667.039775093713</v>
      </c>
      <c r="BG47" s="223">
        <f>BF47/4</f>
        <v>166.759943773428</v>
      </c>
    </row>
    <row r="48" ht="15.35" customHeight="1">
      <c r="A48" s="24"/>
      <c r="B48" s="9"/>
      <c r="C48" s="244"/>
      <c r="D48" s="244">
        <f>D47*$F$6</f>
        <v>889.642168802729</v>
      </c>
      <c r="E48" s="244">
        <f>E47*$F$6</f>
        <v>790.793038935759</v>
      </c>
      <c r="F48" s="244">
        <f>F47*$F$6</f>
        <v>691.943909068789</v>
      </c>
      <c r="G48" s="244">
        <f>G47*$F$6</f>
        <v>593.0947792018191</v>
      </c>
      <c r="H48" s="251">
        <f>H47*$F$6</f>
        <v>494.245649334850</v>
      </c>
      <c r="I48" s="251">
        <f>I47*$F$6</f>
        <v>395.396519467880</v>
      </c>
      <c r="J48" s="251">
        <f>J47*$F$6</f>
        <v>296.547389600910</v>
      </c>
      <c r="K48" s="244">
        <f>K47*$F$6</f>
        <v>197.698259733940</v>
      </c>
      <c r="L48" s="244">
        <f>L47*$F$6</f>
        <v>98.8491298669699</v>
      </c>
      <c r="M48" s="9"/>
      <c r="N48" s="9"/>
      <c r="O48" s="9"/>
      <c r="P48" s="9"/>
      <c r="Q48" s="9"/>
      <c r="R48" s="9"/>
      <c r="S48" s="9"/>
      <c r="T48" s="197"/>
      <c r="U48" s="215">
        <v>44</v>
      </c>
      <c r="V48" s="216">
        <f>X47/2+W47</f>
        <v>8</v>
      </c>
      <c r="W48" s="216">
        <f>$C$6</f>
        <v>3.5</v>
      </c>
      <c r="X48" s="217">
        <f>X47</f>
        <v>9</v>
      </c>
      <c r="Y48" s="218">
        <f>$F$6</f>
        <v>98.8491298669699</v>
      </c>
      <c r="Z48" s="219">
        <f>(Y48/U48)*((ATAN((X48+W48-V48)/U48)+ATAN(V48-W48)/U48))</f>
        <v>0.298004370125509</v>
      </c>
      <c r="AA48" s="218">
        <f>$H$6*Z48^$I$6</f>
        <v>93.54241379768401</v>
      </c>
      <c r="AB48" s="219">
        <f>$B$8</f>
        <v>667.039775093713</v>
      </c>
      <c r="AC48" s="219">
        <f>AB48/4</f>
        <v>166.759943773428</v>
      </c>
      <c r="AD48" s="203"/>
      <c r="AE48" s="220">
        <v>44</v>
      </c>
      <c r="AF48" s="221">
        <f>AH47/2+AG47</f>
        <v>10</v>
      </c>
      <c r="AG48" s="221">
        <f>$B$6-AH48</f>
        <v>7.5</v>
      </c>
      <c r="AH48" s="217">
        <v>5</v>
      </c>
      <c r="AI48" s="222">
        <f>$F$6</f>
        <v>98.8491298669699</v>
      </c>
      <c r="AJ48" s="223">
        <f>(AI48/AE48)*((ATAN((AH48+AG48-AF48)/AE48)+ATAN(AF48-AG48)/AE48))</f>
        <v>0.188283334220409</v>
      </c>
      <c r="AK48" s="222">
        <f>$H$6*AJ48^$I$6</f>
        <v>38.9165233500997</v>
      </c>
      <c r="AL48" s="223">
        <f>$B$8</f>
        <v>667.039775093713</v>
      </c>
      <c r="AM48" s="223">
        <f>AL48/4</f>
        <v>166.759943773428</v>
      </c>
      <c r="AN48" s="203"/>
      <c r="AO48" s="215">
        <v>44</v>
      </c>
      <c r="AP48" s="216">
        <f>AR47/2+AQ47</f>
        <v>5</v>
      </c>
      <c r="AQ48" s="216">
        <f>$C$6</f>
        <v>3.5</v>
      </c>
      <c r="AR48" s="217">
        <v>3</v>
      </c>
      <c r="AS48" s="218">
        <f>$F$6</f>
        <v>98.8491298669699</v>
      </c>
      <c r="AT48" s="219">
        <f>(AS48/AO48)*((ATAN((AR48+AQ48-AP48)/AO48)+ATAN(AP48-AQ48)/AO48))</f>
        <v>0.126737912429743</v>
      </c>
      <c r="AU48" s="218">
        <f>$H$6*AT48^$I$6</f>
        <v>18.272368824365</v>
      </c>
      <c r="AV48" s="219">
        <f>$B$8</f>
        <v>667.039775093713</v>
      </c>
      <c r="AW48" s="219">
        <f>AV48/4</f>
        <v>166.759943773428</v>
      </c>
      <c r="AX48" s="203"/>
      <c r="AY48" s="220">
        <v>44</v>
      </c>
      <c r="AZ48" s="221">
        <f>BB47/2+BA47</f>
        <v>12</v>
      </c>
      <c r="BA48" s="221">
        <f>$B$6-BB48</f>
        <v>11.5</v>
      </c>
      <c r="BB48" s="217">
        <v>1</v>
      </c>
      <c r="BC48" s="222">
        <f>$F$6</f>
        <v>98.8491298669699</v>
      </c>
      <c r="BD48" s="223">
        <f>(BC48/AY48)*((ATAN((BB48+BA48-AZ48)/AY48)+ATAN(AZ48-BA48)/AY48))</f>
        <v>0.0492012398647456</v>
      </c>
      <c r="BE48" s="222">
        <f>$H$6*BD48^$I$6</f>
        <v>2.99859348769453</v>
      </c>
      <c r="BF48" s="223">
        <f>$B$8</f>
        <v>667.039775093713</v>
      </c>
      <c r="BG48" s="223">
        <f>BF48/4</f>
        <v>166.759943773428</v>
      </c>
    </row>
    <row r="49" ht="15.35" customHeight="1">
      <c r="A49" s="24"/>
      <c r="B49" s="9"/>
      <c r="C49" s="244"/>
      <c r="D49" s="244"/>
      <c r="E49" s="244"/>
      <c r="F49" s="245"/>
      <c r="G49" s="246"/>
      <c r="H49" s="247"/>
      <c r="I49" s="236"/>
      <c r="J49" s="236"/>
      <c r="K49" s="9"/>
      <c r="L49" s="9"/>
      <c r="M49" s="9"/>
      <c r="N49" s="9"/>
      <c r="O49" s="9"/>
      <c r="P49" s="9"/>
      <c r="Q49" s="9"/>
      <c r="R49" s="9"/>
      <c r="S49" s="9"/>
      <c r="T49" s="197"/>
      <c r="U49" s="215">
        <v>45</v>
      </c>
      <c r="V49" s="216">
        <f>X48/2+W48</f>
        <v>8</v>
      </c>
      <c r="W49" s="216">
        <f>$C$6</f>
        <v>3.5</v>
      </c>
      <c r="X49" s="217">
        <f>X48</f>
        <v>9</v>
      </c>
      <c r="Y49" s="218">
        <f>$F$6</f>
        <v>98.8491298669699</v>
      </c>
      <c r="Z49" s="219">
        <f>(Y49/U49)*((ATAN((X49+W49-V49)/U49)+ATAN(V49-W49)/U49))</f>
        <v>0.284940146119879</v>
      </c>
      <c r="AA49" s="218">
        <f>$H$6*Z49^$I$6</f>
        <v>85.8663102073115</v>
      </c>
      <c r="AB49" s="219">
        <f>$B$8</f>
        <v>667.039775093713</v>
      </c>
      <c r="AC49" s="219">
        <f>AB49/4</f>
        <v>166.759943773428</v>
      </c>
      <c r="AD49" s="203"/>
      <c r="AE49" s="220">
        <v>45</v>
      </c>
      <c r="AF49" s="221">
        <f>AH48/2+AG48</f>
        <v>10</v>
      </c>
      <c r="AG49" s="221">
        <f>$B$6-AH49</f>
        <v>7.5</v>
      </c>
      <c r="AH49" s="217">
        <v>5</v>
      </c>
      <c r="AI49" s="222">
        <f>$F$6</f>
        <v>98.8491298669699</v>
      </c>
      <c r="AJ49" s="223">
        <f>(AI49/AE49)*((ATAN((AH49+AG49-AF49)/AE49)+ATAN(AF49-AG49)/AE49))</f>
        <v>0.180013915395587</v>
      </c>
      <c r="AK49" s="222">
        <f>$H$6*AJ49^$I$6</f>
        <v>35.7172449995002</v>
      </c>
      <c r="AL49" s="223">
        <f>$B$8</f>
        <v>667.039775093713</v>
      </c>
      <c r="AM49" s="223">
        <f>AL49/4</f>
        <v>166.759943773428</v>
      </c>
      <c r="AN49" s="203"/>
      <c r="AO49" s="215">
        <v>45</v>
      </c>
      <c r="AP49" s="216">
        <f>AR48/2+AQ48</f>
        <v>5</v>
      </c>
      <c r="AQ49" s="216">
        <f>$C$6</f>
        <v>3.5</v>
      </c>
      <c r="AR49" s="217">
        <v>3</v>
      </c>
      <c r="AS49" s="218">
        <f>$F$6</f>
        <v>98.8491298669699</v>
      </c>
      <c r="AT49" s="219">
        <f>(AS49/AO49)*((ATAN((AR49+AQ49-AP49)/AO49)+ATAN(AP49-AQ49)/AO49))</f>
        <v>0.121168947941072</v>
      </c>
      <c r="AU49" s="218">
        <f>$H$6*AT49^$I$6</f>
        <v>16.7695263953064</v>
      </c>
      <c r="AV49" s="219">
        <f>$B$8</f>
        <v>667.039775093713</v>
      </c>
      <c r="AW49" s="219">
        <f>AV49/4</f>
        <v>166.759943773428</v>
      </c>
      <c r="AX49" s="203"/>
      <c r="AY49" s="220">
        <v>45</v>
      </c>
      <c r="AZ49" s="221">
        <f>BB48/2+BA48</f>
        <v>12</v>
      </c>
      <c r="BA49" s="221">
        <f>$B$6-BB49</f>
        <v>11.5</v>
      </c>
      <c r="BB49" s="217">
        <v>1</v>
      </c>
      <c r="BC49" s="222">
        <f>$F$6</f>
        <v>98.8491298669699</v>
      </c>
      <c r="BD49" s="223">
        <f>(BC49/AY49)*((ATAN((BB49+BA49-AZ49)/AY49)+ATAN(AZ49-BA49)/AY49))</f>
        <v>0.0470388611684202</v>
      </c>
      <c r="BE49" s="222">
        <f>$H$6*BD49^$I$6</f>
        <v>2.75192015590212</v>
      </c>
      <c r="BF49" s="223">
        <f>$B$8</f>
        <v>667.039775093713</v>
      </c>
      <c r="BG49" s="223">
        <f>BF49/4</f>
        <v>166.759943773428</v>
      </c>
    </row>
    <row r="50" ht="15.35" customHeight="1">
      <c r="A50" s="24"/>
      <c r="B50" s="9"/>
      <c r="C50" s="244"/>
      <c r="D50" s="244"/>
      <c r="E50" s="244"/>
      <c r="F50" s="245"/>
      <c r="G50" s="246"/>
      <c r="H50" s="247"/>
      <c r="I50" s="236"/>
      <c r="J50" s="236"/>
      <c r="K50" s="9"/>
      <c r="L50" s="9"/>
      <c r="M50" s="9"/>
      <c r="N50" s="9"/>
      <c r="O50" s="9"/>
      <c r="P50" s="9"/>
      <c r="Q50" s="9"/>
      <c r="R50" s="9"/>
      <c r="S50" s="9"/>
      <c r="T50" s="197"/>
      <c r="U50" s="215">
        <v>46</v>
      </c>
      <c r="V50" s="216">
        <f>X49/2+W49</f>
        <v>8</v>
      </c>
      <c r="W50" s="216">
        <f>$C$6</f>
        <v>3.5</v>
      </c>
      <c r="X50" s="217">
        <f>X49</f>
        <v>9</v>
      </c>
      <c r="Y50" s="218">
        <f>$F$6</f>
        <v>98.8491298669699</v>
      </c>
      <c r="Z50" s="219">
        <f>(Y50/U50)*((ATAN((X50+W50-V50)/U50)+ATAN(V50-W50)/U50))</f>
        <v>0.272715888952248</v>
      </c>
      <c r="AA50" s="218">
        <f>$H$6*Z50^$I$6</f>
        <v>78.96784507085491</v>
      </c>
      <c r="AB50" s="219">
        <f>$B$8</f>
        <v>667.039775093713</v>
      </c>
      <c r="AC50" s="219">
        <f>AB50/4</f>
        <v>166.759943773428</v>
      </c>
      <c r="AD50" s="203"/>
      <c r="AE50" s="220">
        <v>46</v>
      </c>
      <c r="AF50" s="221">
        <f>AH49/2+AG49</f>
        <v>10</v>
      </c>
      <c r="AG50" s="221">
        <f>$B$6-AH50</f>
        <v>7.5</v>
      </c>
      <c r="AH50" s="217">
        <v>5</v>
      </c>
      <c r="AI50" s="222">
        <f>$F$6</f>
        <v>98.8491298669699</v>
      </c>
      <c r="AJ50" s="223">
        <f>(AI50/AE50)*((ATAN((AH50+AG50-AF50)/AE50)+ATAN(AF50-AG50)/AE50))</f>
        <v>0.172277444711325</v>
      </c>
      <c r="AK50" s="222">
        <f>$H$6*AJ50^$I$6</f>
        <v>32.8427586347309</v>
      </c>
      <c r="AL50" s="223">
        <f>$B$8</f>
        <v>667.039775093713</v>
      </c>
      <c r="AM50" s="223">
        <f>AL50/4</f>
        <v>166.759943773428</v>
      </c>
      <c r="AN50" s="203"/>
      <c r="AO50" s="215">
        <v>46</v>
      </c>
      <c r="AP50" s="216">
        <f>AR49/2+AQ49</f>
        <v>5</v>
      </c>
      <c r="AQ50" s="216">
        <f>$C$6</f>
        <v>3.5</v>
      </c>
      <c r="AR50" s="217">
        <v>3</v>
      </c>
      <c r="AS50" s="218">
        <f>$F$6</f>
        <v>98.8491298669699</v>
      </c>
      <c r="AT50" s="219">
        <f>(AS50/AO50)*((ATAN((AR50+AQ50-AP50)/AO50)+ATAN(AP50-AQ50)/AO50))</f>
        <v>0.115959110685416</v>
      </c>
      <c r="AU50" s="218">
        <f>$H$6*AT50^$I$6</f>
        <v>15.4193354513873</v>
      </c>
      <c r="AV50" s="219">
        <f>$B$8</f>
        <v>667.039775093713</v>
      </c>
      <c r="AW50" s="219">
        <f>AV50/4</f>
        <v>166.759943773428</v>
      </c>
      <c r="AX50" s="203"/>
      <c r="AY50" s="220">
        <v>46</v>
      </c>
      <c r="AZ50" s="221">
        <f>BB49/2+BA49</f>
        <v>12</v>
      </c>
      <c r="BA50" s="221">
        <f>$B$6-BB50</f>
        <v>11.5</v>
      </c>
      <c r="BB50" s="217">
        <v>1</v>
      </c>
      <c r="BC50" s="222">
        <f>$F$6</f>
        <v>98.8491298669699</v>
      </c>
      <c r="BD50" s="223">
        <f>(BC50/AY50)*((ATAN((BB50+BA50-AZ50)/AY50)+ATAN(AZ50-BA50)/AY50))</f>
        <v>0.0450159647088912</v>
      </c>
      <c r="BE50" s="222">
        <f>$H$6*BD50^$I$6</f>
        <v>2.53030851134665</v>
      </c>
      <c r="BF50" s="223">
        <f>$B$8</f>
        <v>667.039775093713</v>
      </c>
      <c r="BG50" s="223">
        <f>BF50/4</f>
        <v>166.759943773428</v>
      </c>
    </row>
    <row r="51" ht="15.35" customHeight="1">
      <c r="A51" s="24"/>
      <c r="B51" s="9"/>
      <c r="C51" s="244"/>
      <c r="D51" s="244"/>
      <c r="E51" s="244"/>
      <c r="F51" s="245"/>
      <c r="G51" s="246"/>
      <c r="H51" s="247"/>
      <c r="I51" s="236"/>
      <c r="J51" s="236"/>
      <c r="K51" s="9"/>
      <c r="L51" s="9"/>
      <c r="M51" s="9"/>
      <c r="N51" s="9"/>
      <c r="O51" s="9"/>
      <c r="P51" s="9"/>
      <c r="Q51" s="9"/>
      <c r="R51" s="9"/>
      <c r="S51" s="9"/>
      <c r="T51" s="197"/>
      <c r="U51" s="215">
        <v>47</v>
      </c>
      <c r="V51" s="216">
        <f>X50/2+W50</f>
        <v>8</v>
      </c>
      <c r="W51" s="216">
        <f>$C$6</f>
        <v>3.5</v>
      </c>
      <c r="X51" s="217">
        <f>X50</f>
        <v>9</v>
      </c>
      <c r="Y51" s="218">
        <f>$F$6</f>
        <v>98.8491298669699</v>
      </c>
      <c r="Z51" s="219">
        <f>(Y51/U51)*((ATAN((X51+W51-V51)/U51)+ATAN(V51-W51)/U51))</f>
        <v>0.261261156848447</v>
      </c>
      <c r="AA51" s="218">
        <f>$H$6*Z51^$I$6</f>
        <v>72.75390330957219</v>
      </c>
      <c r="AB51" s="219">
        <f>$B$8</f>
        <v>667.039775093713</v>
      </c>
      <c r="AC51" s="219">
        <f>AB51/4</f>
        <v>166.759943773428</v>
      </c>
      <c r="AD51" s="203"/>
      <c r="AE51" s="220">
        <v>47</v>
      </c>
      <c r="AF51" s="221">
        <f>AH50/2+AG50</f>
        <v>10</v>
      </c>
      <c r="AG51" s="221">
        <f>$B$6-AH51</f>
        <v>7.5</v>
      </c>
      <c r="AH51" s="217">
        <v>5</v>
      </c>
      <c r="AI51" s="222">
        <f>$F$6</f>
        <v>98.8491298669699</v>
      </c>
      <c r="AJ51" s="223">
        <f>(AI51/AE51)*((ATAN((AH51+AG51-AF51)/AE51)+ATAN(AF51-AG51)/AE51))</f>
        <v>0.165029099571831</v>
      </c>
      <c r="AK51" s="222">
        <f>$H$6*AJ51^$I$6</f>
        <v>30.2540803534466</v>
      </c>
      <c r="AL51" s="223">
        <f>$B$8</f>
        <v>667.039775093713</v>
      </c>
      <c r="AM51" s="223">
        <f>AL51/4</f>
        <v>166.759943773428</v>
      </c>
      <c r="AN51" s="203"/>
      <c r="AO51" s="215">
        <v>47</v>
      </c>
      <c r="AP51" s="216">
        <f>AR50/2+AQ50</f>
        <v>5</v>
      </c>
      <c r="AQ51" s="216">
        <f>$C$6</f>
        <v>3.5</v>
      </c>
      <c r="AR51" s="217">
        <v>3</v>
      </c>
      <c r="AS51" s="218">
        <f>$F$6</f>
        <v>98.8491298669699</v>
      </c>
      <c r="AT51" s="219">
        <f>(AS51/AO51)*((ATAN((AR51+AQ51-AP51)/AO51)+ATAN(AP51-AQ51)/AO51))</f>
        <v>0.111078174748408</v>
      </c>
      <c r="AU51" s="218">
        <f>$H$6*AT51^$I$6</f>
        <v>14.2034624330161</v>
      </c>
      <c r="AV51" s="219">
        <f>$B$8</f>
        <v>667.039775093713</v>
      </c>
      <c r="AW51" s="219">
        <f>AV51/4</f>
        <v>166.759943773428</v>
      </c>
      <c r="AX51" s="203"/>
      <c r="AY51" s="220">
        <v>47</v>
      </c>
      <c r="AZ51" s="221">
        <f>BB50/2+BA50</f>
        <v>12</v>
      </c>
      <c r="BA51" s="221">
        <f>$B$6-BB51</f>
        <v>11.5</v>
      </c>
      <c r="BB51" s="217">
        <v>1</v>
      </c>
      <c r="BC51" s="222">
        <f>$F$6</f>
        <v>98.8491298669699</v>
      </c>
      <c r="BD51" s="223">
        <f>(BC51/AY51)*((ATAN((BB51+BA51-AZ51)/AY51)+ATAN(AZ51-BA51)/AY51))</f>
        <v>0.0431208072701059</v>
      </c>
      <c r="BE51" s="222">
        <f>$H$6*BD51^$I$6</f>
        <v>2.33074783556947</v>
      </c>
      <c r="BF51" s="223">
        <f>$B$8</f>
        <v>667.039775093713</v>
      </c>
      <c r="BG51" s="223">
        <f>BF51/4</f>
        <v>166.759943773428</v>
      </c>
    </row>
    <row r="52" ht="15.35" customHeight="1">
      <c r="A52" s="24"/>
      <c r="B52" s="9"/>
      <c r="C52" s="244"/>
      <c r="D52" s="244"/>
      <c r="E52" s="244"/>
      <c r="F52" s="245"/>
      <c r="G52" s="246"/>
      <c r="H52" s="247"/>
      <c r="I52" s="236"/>
      <c r="J52" s="236"/>
      <c r="K52" s="9"/>
      <c r="L52" s="9"/>
      <c r="M52" s="9"/>
      <c r="N52" s="9"/>
      <c r="O52" s="9"/>
      <c r="P52" s="9"/>
      <c r="Q52" s="9"/>
      <c r="R52" s="9"/>
      <c r="S52" s="9"/>
      <c r="T52" s="197"/>
      <c r="U52" s="215">
        <v>48</v>
      </c>
      <c r="V52" s="216">
        <f>X51/2+W51</f>
        <v>8</v>
      </c>
      <c r="W52" s="216">
        <f>$C$6</f>
        <v>3.5</v>
      </c>
      <c r="X52" s="217">
        <f>X51</f>
        <v>9</v>
      </c>
      <c r="Y52" s="218">
        <f>$F$6</f>
        <v>98.8491298669699</v>
      </c>
      <c r="Z52" s="219">
        <f>(Y52/U52)*((ATAN((X52+W52-V52)/U52)+ATAN(V52-W52)/U52))</f>
        <v>0.250512735298327</v>
      </c>
      <c r="AA52" s="218">
        <f>$H$6*Z52^$I$6</f>
        <v>67.14416520697731</v>
      </c>
      <c r="AB52" s="219">
        <f>$B$8</f>
        <v>667.039775093713</v>
      </c>
      <c r="AC52" s="219">
        <f>AB52/4</f>
        <v>166.759943773428</v>
      </c>
      <c r="AD52" s="203"/>
      <c r="AE52" s="220">
        <v>48</v>
      </c>
      <c r="AF52" s="221">
        <f>AH51/2+AG51</f>
        <v>10</v>
      </c>
      <c r="AG52" s="221">
        <f>$B$6-AH52</f>
        <v>7.5</v>
      </c>
      <c r="AH52" s="217">
        <v>5</v>
      </c>
      <c r="AI52" s="222">
        <f>$F$6</f>
        <v>98.8491298669699</v>
      </c>
      <c r="AJ52" s="223">
        <f>(AI52/AE52)*((ATAN((AH52+AG52-AF52)/AE52)+ATAN(AF52-AG52)/AE52))</f>
        <v>0.158228671420792</v>
      </c>
      <c r="AK52" s="222">
        <f>$H$6*AJ52^$I$6</f>
        <v>27.9175974161114</v>
      </c>
      <c r="AL52" s="223">
        <f>$B$8</f>
        <v>667.039775093713</v>
      </c>
      <c r="AM52" s="223">
        <f>AL52/4</f>
        <v>166.759943773428</v>
      </c>
      <c r="AN52" s="203"/>
      <c r="AO52" s="215">
        <v>48</v>
      </c>
      <c r="AP52" s="216">
        <f>AR51/2+AQ51</f>
        <v>5</v>
      </c>
      <c r="AQ52" s="216">
        <f>$C$6</f>
        <v>3.5</v>
      </c>
      <c r="AR52" s="217">
        <v>3</v>
      </c>
      <c r="AS52" s="218">
        <f>$F$6</f>
        <v>98.8491298669699</v>
      </c>
      <c r="AT52" s="219">
        <f>(AS52/AO52)*((ATAN((AR52+AQ52-AP52)/AO52)+ATAN(AP52-AQ52)/AO52))</f>
        <v>0.106499028327574</v>
      </c>
      <c r="AU52" s="218">
        <f>$H$6*AT52^$I$6</f>
        <v>13.1061014769961</v>
      </c>
      <c r="AV52" s="219">
        <f>$B$8</f>
        <v>667.039775093713</v>
      </c>
      <c r="AW52" s="219">
        <f>AV52/4</f>
        <v>166.759943773428</v>
      </c>
      <c r="AX52" s="203"/>
      <c r="AY52" s="220">
        <v>48</v>
      </c>
      <c r="AZ52" s="221">
        <f>BB51/2+BA51</f>
        <v>12</v>
      </c>
      <c r="BA52" s="221">
        <f>$B$6-BB52</f>
        <v>11.5</v>
      </c>
      <c r="BB52" s="217">
        <v>1</v>
      </c>
      <c r="BC52" s="222">
        <f>$F$6</f>
        <v>98.8491298669699</v>
      </c>
      <c r="BD52" s="223">
        <f>(BC52/AY52)*((ATAN((BB52+BA52-AZ52)/AY52)+ATAN(AZ52-BA52)/AY52))</f>
        <v>0.0413428559584702</v>
      </c>
      <c r="BE52" s="222">
        <f>$H$6*BD52^$I$6</f>
        <v>2.15064262700911</v>
      </c>
      <c r="BF52" s="223">
        <f>$B$8</f>
        <v>667.039775093713</v>
      </c>
      <c r="BG52" s="223">
        <f>BF52/4</f>
        <v>166.759943773428</v>
      </c>
    </row>
    <row r="53" ht="15.35" customHeight="1">
      <c r="A53" s="24"/>
      <c r="B53" s="9"/>
      <c r="C53" s="244"/>
      <c r="D53" s="244"/>
      <c r="E53" s="244"/>
      <c r="F53" s="245"/>
      <c r="G53" s="246"/>
      <c r="H53" s="247"/>
      <c r="I53" s="236"/>
      <c r="J53" s="236"/>
      <c r="K53" s="9"/>
      <c r="L53" s="9"/>
      <c r="M53" s="9"/>
      <c r="N53" s="9"/>
      <c r="O53" s="9"/>
      <c r="P53" s="9"/>
      <c r="Q53" s="9"/>
      <c r="R53" s="9"/>
      <c r="S53" s="9"/>
      <c r="T53" s="197"/>
      <c r="U53" s="215">
        <v>49</v>
      </c>
      <c r="V53" s="216">
        <f>X52/2+W52</f>
        <v>8</v>
      </c>
      <c r="W53" s="216">
        <f>$C$6</f>
        <v>3.5</v>
      </c>
      <c r="X53" s="217">
        <f>X52</f>
        <v>9</v>
      </c>
      <c r="Y53" s="218">
        <f>$F$6</f>
        <v>98.8491298669699</v>
      </c>
      <c r="Z53" s="219">
        <f>(Y53/U53)*((ATAN((X53+W53-V53)/U53)+ATAN(V53-W53)/U53))</f>
        <v>0.240413765752182</v>
      </c>
      <c r="AA53" s="218">
        <f>$H$6*Z53^$I$6</f>
        <v>62.0691311344001</v>
      </c>
      <c r="AB53" s="219">
        <f>$B$8</f>
        <v>667.039775093713</v>
      </c>
      <c r="AC53" s="219">
        <f>AB53/4</f>
        <v>166.759943773428</v>
      </c>
      <c r="AD53" s="203"/>
      <c r="AE53" s="220">
        <v>49</v>
      </c>
      <c r="AF53" s="221">
        <f>AH52/2+AG52</f>
        <v>10</v>
      </c>
      <c r="AG53" s="221">
        <f>$B$6-AH53</f>
        <v>7.5</v>
      </c>
      <c r="AH53" s="217">
        <v>5</v>
      </c>
      <c r="AI53" s="222">
        <f>$F$6</f>
        <v>98.8491298669699</v>
      </c>
      <c r="AJ53" s="223">
        <f>(AI53/AE53)*((ATAN((AH53+AG53-AF53)/AE53)+ATAN(AF53-AG53)/AE53))</f>
        <v>0.151840007400194</v>
      </c>
      <c r="AK53" s="222">
        <f>$H$6*AJ53^$I$6</f>
        <v>25.8042366769583</v>
      </c>
      <c r="AL53" s="223">
        <f>$B$8</f>
        <v>667.039775093713</v>
      </c>
      <c r="AM53" s="223">
        <f>AL53/4</f>
        <v>166.759943773428</v>
      </c>
      <c r="AN53" s="203"/>
      <c r="AO53" s="215">
        <v>49</v>
      </c>
      <c r="AP53" s="216">
        <f>AR52/2+AQ52</f>
        <v>5</v>
      </c>
      <c r="AQ53" s="216">
        <f>$C$6</f>
        <v>3.5</v>
      </c>
      <c r="AR53" s="217">
        <v>3</v>
      </c>
      <c r="AS53" s="218">
        <f>$F$6</f>
        <v>98.8491298669699</v>
      </c>
      <c r="AT53" s="219">
        <f>(AS53/AO53)*((ATAN((AR53+AQ53-AP53)/AO53)+ATAN(AP53-AQ53)/AO53))</f>
        <v>0.10219729653294</v>
      </c>
      <c r="AU53" s="218">
        <f>$H$6*AT53^$I$6</f>
        <v>12.1135827851972</v>
      </c>
      <c r="AV53" s="219">
        <f>$B$8</f>
        <v>667.039775093713</v>
      </c>
      <c r="AW53" s="219">
        <f>AV53/4</f>
        <v>166.759943773428</v>
      </c>
      <c r="AX53" s="203"/>
      <c r="AY53" s="220">
        <v>49</v>
      </c>
      <c r="AZ53" s="221">
        <f>BB52/2+BA52</f>
        <v>12</v>
      </c>
      <c r="BA53" s="221">
        <f>$B$6-BB53</f>
        <v>11.5</v>
      </c>
      <c r="BB53" s="217">
        <v>1</v>
      </c>
      <c r="BC53" s="222">
        <f>$F$6</f>
        <v>98.8491298669699</v>
      </c>
      <c r="BD53" s="223">
        <f>(BC53/AY53)*((ATAN((BB53+BA53-AZ53)/AY53)+ATAN(AZ53-BA53)/AY53))</f>
        <v>0.0396726415407357</v>
      </c>
      <c r="BE53" s="222">
        <f>$H$6*BD53^$I$6</f>
        <v>1.98774824839221</v>
      </c>
      <c r="BF53" s="223">
        <f>$B$8</f>
        <v>667.039775093713</v>
      </c>
      <c r="BG53" s="223">
        <f>BF53/4</f>
        <v>166.759943773428</v>
      </c>
    </row>
    <row r="54" ht="15.35" customHeight="1">
      <c r="A54" s="24"/>
      <c r="B54" s="9"/>
      <c r="C54" s="244"/>
      <c r="D54" s="244"/>
      <c r="E54" s="244"/>
      <c r="F54" s="245"/>
      <c r="G54" s="246"/>
      <c r="H54" s="247"/>
      <c r="I54" s="236"/>
      <c r="J54" s="236"/>
      <c r="K54" s="9"/>
      <c r="L54" s="9"/>
      <c r="M54" s="9"/>
      <c r="N54" s="9"/>
      <c r="O54" s="9"/>
      <c r="P54" s="9"/>
      <c r="Q54" s="9"/>
      <c r="R54" s="9"/>
      <c r="S54" s="9"/>
      <c r="T54" s="197"/>
      <c r="U54" s="215">
        <v>50</v>
      </c>
      <c r="V54" s="216">
        <f>X53/2+W53</f>
        <v>8</v>
      </c>
      <c r="W54" s="216">
        <f>$C$6</f>
        <v>3.5</v>
      </c>
      <c r="X54" s="217">
        <f>X53</f>
        <v>9</v>
      </c>
      <c r="Y54" s="218">
        <f>$F$6</f>
        <v>98.8491298669699</v>
      </c>
      <c r="Z54" s="219">
        <f>(Y54/U54)*((ATAN((X54+W54-V54)/U54)+ATAN(V54-W54)/U54))</f>
        <v>0.230912994371827</v>
      </c>
      <c r="AA54" s="218">
        <f>$H$6*Z54^$I$6</f>
        <v>57.4684833830579</v>
      </c>
      <c r="AB54" s="219">
        <f>$B$8</f>
        <v>667.039775093713</v>
      </c>
      <c r="AC54" s="219">
        <f>AB54/4</f>
        <v>166.759943773428</v>
      </c>
      <c r="AD54" s="203"/>
      <c r="AE54" s="220">
        <v>50</v>
      </c>
      <c r="AF54" s="221">
        <f>AH53/2+AG53</f>
        <v>10</v>
      </c>
      <c r="AG54" s="221">
        <f>$B$6-AH54</f>
        <v>7.5</v>
      </c>
      <c r="AH54" s="217">
        <v>5</v>
      </c>
      <c r="AI54" s="222">
        <f>$F$6</f>
        <v>98.8491298669699</v>
      </c>
      <c r="AJ54" s="223">
        <f>(AI54/AE54)*((ATAN((AH54+AG54-AF54)/AE54)+ATAN(AF54-AG54)/AE54))</f>
        <v>0.145830529259483</v>
      </c>
      <c r="AK54" s="222">
        <f>$H$6*AJ54^$I$6</f>
        <v>23.8887753757423</v>
      </c>
      <c r="AL54" s="223">
        <f>$B$8</f>
        <v>667.039775093713</v>
      </c>
      <c r="AM54" s="223">
        <f>AL54/4</f>
        <v>166.759943773428</v>
      </c>
      <c r="AN54" s="203"/>
      <c r="AO54" s="215">
        <v>50</v>
      </c>
      <c r="AP54" s="216">
        <f>AR53/2+AQ53</f>
        <v>5</v>
      </c>
      <c r="AQ54" s="216">
        <f>$C$6</f>
        <v>3.5</v>
      </c>
      <c r="AR54" s="217">
        <v>3</v>
      </c>
      <c r="AS54" s="218">
        <f>$F$6</f>
        <v>98.8491298669699</v>
      </c>
      <c r="AT54" s="219">
        <f>(AS54/AO54)*((ATAN((AR54+AQ54-AP54)/AO54)+ATAN(AP54-AQ54)/AO54))</f>
        <v>0.0981510164314562</v>
      </c>
      <c r="AU54" s="218">
        <f>$H$6*AT54^$I$6</f>
        <v>11.2140480924744</v>
      </c>
      <c r="AV54" s="219">
        <f>$B$8</f>
        <v>667.039775093713</v>
      </c>
      <c r="AW54" s="219">
        <f>AV54/4</f>
        <v>166.759943773428</v>
      </c>
      <c r="AX54" s="203"/>
      <c r="AY54" s="220">
        <v>50</v>
      </c>
      <c r="AZ54" s="221">
        <f>BB53/2+BA53</f>
        <v>12</v>
      </c>
      <c r="BA54" s="221">
        <f>$B$6-BB54</f>
        <v>11.5</v>
      </c>
      <c r="BB54" s="217">
        <v>1</v>
      </c>
      <c r="BC54" s="222">
        <f>$F$6</f>
        <v>98.8491298669699</v>
      </c>
      <c r="BD54" s="223">
        <f>(BC54/AY54)*((ATAN((BB54+BA54-AZ54)/AY54)+ATAN(AZ54-BA54)/AY54))</f>
        <v>0.038101632104584</v>
      </c>
      <c r="BE54" s="222">
        <f>$H$6*BD54^$I$6</f>
        <v>1.84011760363156</v>
      </c>
      <c r="BF54" s="223">
        <f>$B$8</f>
        <v>667.039775093713</v>
      </c>
      <c r="BG54" s="223">
        <f>BF54/4</f>
        <v>166.759943773428</v>
      </c>
    </row>
    <row r="55" ht="15.35" customHeight="1">
      <c r="A55" s="24"/>
      <c r="B55" s="9"/>
      <c r="C55" s="244"/>
      <c r="D55" s="244"/>
      <c r="E55" s="244"/>
      <c r="F55" s="245"/>
      <c r="G55" s="246"/>
      <c r="H55" s="247"/>
      <c r="I55" s="236"/>
      <c r="J55" s="236"/>
      <c r="K55" s="9"/>
      <c r="L55" s="9"/>
      <c r="M55" s="9"/>
      <c r="N55" s="9"/>
      <c r="O55" s="9"/>
      <c r="P55" s="9"/>
      <c r="Q55" s="9"/>
      <c r="R55" s="9"/>
      <c r="S55" s="9"/>
      <c r="T55" s="197"/>
      <c r="U55" s="215">
        <v>51</v>
      </c>
      <c r="V55" s="216">
        <f>X54/2+W54</f>
        <v>8</v>
      </c>
      <c r="W55" s="216">
        <f>$C$6</f>
        <v>3.5</v>
      </c>
      <c r="X55" s="217">
        <f>X54</f>
        <v>9</v>
      </c>
      <c r="Y55" s="218">
        <f>$F$6</f>
        <v>98.8491298669699</v>
      </c>
      <c r="Z55" s="219">
        <f>(Y55/U55)*((ATAN((X55+W55-V55)/U55)+ATAN(V55-W55)/U55))</f>
        <v>0.221964122308022</v>
      </c>
      <c r="AA55" s="218">
        <f>$H$6*Z55^$I$6</f>
        <v>53.2897222926929</v>
      </c>
      <c r="AB55" s="219">
        <f>$B$8</f>
        <v>667.039775093713</v>
      </c>
      <c r="AC55" s="219">
        <f>AB55/4</f>
        <v>166.759943773428</v>
      </c>
      <c r="AD55" s="203"/>
      <c r="AE55" s="220">
        <v>51</v>
      </c>
      <c r="AF55" s="221">
        <f>AH54/2+AG54</f>
        <v>10</v>
      </c>
      <c r="AG55" s="221">
        <f>$B$6-AH55</f>
        <v>7.5</v>
      </c>
      <c r="AH55" s="217">
        <v>5</v>
      </c>
      <c r="AI55" s="222">
        <f>$F$6</f>
        <v>98.8491298669699</v>
      </c>
      <c r="AJ55" s="223">
        <f>(AI55/AE55)*((ATAN((AH55+AG55-AF55)/AE55)+ATAN(AF55-AG55)/AE55))</f>
        <v>0.140170817539274</v>
      </c>
      <c r="AK55" s="222">
        <f>$H$6*AJ55^$I$6</f>
        <v>22.1492676772516</v>
      </c>
      <c r="AL55" s="223">
        <f>$B$8</f>
        <v>667.039775093713</v>
      </c>
      <c r="AM55" s="223">
        <f>AL55/4</f>
        <v>166.759943773428</v>
      </c>
      <c r="AN55" s="203"/>
      <c r="AO55" s="215">
        <v>51</v>
      </c>
      <c r="AP55" s="216">
        <f>AR54/2+AQ54</f>
        <v>5</v>
      </c>
      <c r="AQ55" s="216">
        <f>$C$6</f>
        <v>3.5</v>
      </c>
      <c r="AR55" s="217">
        <v>3</v>
      </c>
      <c r="AS55" s="218">
        <f>$F$6</f>
        <v>98.8491298669699</v>
      </c>
      <c r="AT55" s="219">
        <f>(AS55/AO55)*((ATAN((AR55+AQ55-AP55)/AO55)+ATAN(AP55-AQ55)/AO55))</f>
        <v>0.0943403562266798</v>
      </c>
      <c r="AU55" s="218">
        <f>$H$6*AT55^$I$6</f>
        <v>10.3971806794995</v>
      </c>
      <c r="AV55" s="219">
        <f>$B$8</f>
        <v>667.039775093713</v>
      </c>
      <c r="AW55" s="219">
        <f>AV55/4</f>
        <v>166.759943773428</v>
      </c>
      <c r="AX55" s="203"/>
      <c r="AY55" s="220">
        <v>51</v>
      </c>
      <c r="AZ55" s="221">
        <f>BB54/2+BA54</f>
        <v>12</v>
      </c>
      <c r="BA55" s="221">
        <f>$B$6-BB55</f>
        <v>11.5</v>
      </c>
      <c r="BB55" s="217">
        <v>1</v>
      </c>
      <c r="BC55" s="222">
        <f>$F$6</f>
        <v>98.8491298669699</v>
      </c>
      <c r="BD55" s="223">
        <f>(BC55/AY55)*((ATAN((BB55+BA55-AZ55)/AY55)+ATAN(AZ55-BA55)/AY55))</f>
        <v>0.0366221238861218</v>
      </c>
      <c r="BE55" s="222">
        <f>$H$6*BD55^$I$6</f>
        <v>1.70605677983892</v>
      </c>
      <c r="BF55" s="223">
        <f>$B$8</f>
        <v>667.039775093713</v>
      </c>
      <c r="BG55" s="223">
        <f>BF55/4</f>
        <v>166.759943773428</v>
      </c>
    </row>
    <row r="56" ht="15.35" customHeight="1">
      <c r="A56" s="24"/>
      <c r="B56" s="9"/>
      <c r="C56" s="244"/>
      <c r="D56" s="244"/>
      <c r="E56" s="244"/>
      <c r="F56" s="245"/>
      <c r="G56" s="246"/>
      <c r="H56" s="247"/>
      <c r="I56" s="236"/>
      <c r="J56" s="236"/>
      <c r="K56" s="9"/>
      <c r="L56" s="9"/>
      <c r="M56" s="9"/>
      <c r="N56" s="9"/>
      <c r="O56" s="9"/>
      <c r="P56" s="9"/>
      <c r="Q56" s="9"/>
      <c r="R56" s="9"/>
      <c r="S56" s="9"/>
      <c r="T56" s="197"/>
      <c r="U56" s="215">
        <v>52</v>
      </c>
      <c r="V56" s="216">
        <f>X55/2+W55</f>
        <v>8</v>
      </c>
      <c r="W56" s="216">
        <f>$C$6</f>
        <v>3.5</v>
      </c>
      <c r="X56" s="217">
        <f>X55</f>
        <v>9</v>
      </c>
      <c r="Y56" s="218">
        <f>$F$6</f>
        <v>98.8491298669699</v>
      </c>
      <c r="Z56" s="219">
        <f>(Y56/U56)*((ATAN((X56+W56-V56)/U56)+ATAN(V56-W56)/U56))</f>
        <v>0.213525242130067</v>
      </c>
      <c r="AA56" s="218">
        <f>$H$6*Z56^$I$6</f>
        <v>49.4870265157309</v>
      </c>
      <c r="AB56" s="219">
        <f>$B$8</f>
        <v>667.039775093713</v>
      </c>
      <c r="AC56" s="219">
        <f>AB56/4</f>
        <v>166.759943773428</v>
      </c>
      <c r="AD56" s="203"/>
      <c r="AE56" s="220">
        <v>52</v>
      </c>
      <c r="AF56" s="221">
        <f>AH55/2+AG55</f>
        <v>10</v>
      </c>
      <c r="AG56" s="221">
        <f>$B$6-AH56</f>
        <v>7.5</v>
      </c>
      <c r="AH56" s="217">
        <v>5</v>
      </c>
      <c r="AI56" s="222">
        <f>$F$6</f>
        <v>98.8491298669699</v>
      </c>
      <c r="AJ56" s="223">
        <f>(AI56/AE56)*((ATAN((AH56+AG56-AF56)/AE56)+ATAN(AF56-AG56)/AE56))</f>
        <v>0.134834251102332</v>
      </c>
      <c r="AK56" s="222">
        <f>$H$6*AJ56^$I$6</f>
        <v>20.5665657238474</v>
      </c>
      <c r="AL56" s="223">
        <f>$B$8</f>
        <v>667.039775093713</v>
      </c>
      <c r="AM56" s="223">
        <f>AL56/4</f>
        <v>166.759943773428</v>
      </c>
      <c r="AN56" s="203"/>
      <c r="AO56" s="215">
        <v>52</v>
      </c>
      <c r="AP56" s="216">
        <f>AR55/2+AQ55</f>
        <v>5</v>
      </c>
      <c r="AQ56" s="216">
        <f>$C$6</f>
        <v>3.5</v>
      </c>
      <c r="AR56" s="217">
        <v>3</v>
      </c>
      <c r="AS56" s="218">
        <f>$F$6</f>
        <v>98.8491298669699</v>
      </c>
      <c r="AT56" s="219">
        <f>(AS56/AO56)*((ATAN((AR56+AQ56-AP56)/AO56)+ATAN(AP56-AQ56)/AO56))</f>
        <v>0.0907473718538967</v>
      </c>
      <c r="AU56" s="218">
        <f>$H$6*AT56^$I$6</f>
        <v>9.653979915614061</v>
      </c>
      <c r="AV56" s="219">
        <f>$B$8</f>
        <v>667.039775093713</v>
      </c>
      <c r="AW56" s="219">
        <f>AV56/4</f>
        <v>166.759943773428</v>
      </c>
      <c r="AX56" s="203"/>
      <c r="AY56" s="220">
        <v>52</v>
      </c>
      <c r="AZ56" s="221">
        <f>BB55/2+BA55</f>
        <v>12</v>
      </c>
      <c r="BA56" s="221">
        <f>$B$6-BB56</f>
        <v>11.5</v>
      </c>
      <c r="BB56" s="217">
        <v>1</v>
      </c>
      <c r="BC56" s="222">
        <f>$F$6</f>
        <v>98.8491298669699</v>
      </c>
      <c r="BD56" s="223">
        <f>(BC56/AY56)*((ATAN((BB56+BA56-AZ56)/AY56)+ATAN(AZ56-BA56)/AY56))</f>
        <v>0.0352271466492803</v>
      </c>
      <c r="BE56" s="222">
        <f>$H$6*BD56^$I$6</f>
        <v>1.58408800780115</v>
      </c>
      <c r="BF56" s="223">
        <f>$B$8</f>
        <v>667.039775093713</v>
      </c>
      <c r="BG56" s="223">
        <f>BF56/4</f>
        <v>166.759943773428</v>
      </c>
    </row>
    <row r="57" ht="15.35" customHeight="1">
      <c r="A57" s="24"/>
      <c r="B57" s="9"/>
      <c r="C57" s="244"/>
      <c r="D57" s="244"/>
      <c r="E57" s="244"/>
      <c r="F57" s="245"/>
      <c r="G57" s="246"/>
      <c r="H57" s="247"/>
      <c r="I57" s="236"/>
      <c r="J57" s="236"/>
      <c r="K57" s="9"/>
      <c r="L57" s="9"/>
      <c r="M57" s="9"/>
      <c r="N57" s="9"/>
      <c r="O57" s="9"/>
      <c r="P57" s="9"/>
      <c r="Q57" s="9"/>
      <c r="R57" s="9"/>
      <c r="S57" s="9"/>
      <c r="T57" s="197"/>
      <c r="U57" s="215">
        <v>53</v>
      </c>
      <c r="V57" s="216">
        <f>X56/2+W56</f>
        <v>8</v>
      </c>
      <c r="W57" s="216">
        <f>$C$6</f>
        <v>3.5</v>
      </c>
      <c r="X57" s="217">
        <f>X56</f>
        <v>9</v>
      </c>
      <c r="Y57" s="218">
        <f>$F$6</f>
        <v>98.8491298669699</v>
      </c>
      <c r="Z57" s="219">
        <f>(Y57/U57)*((ATAN((X57+W57-V57)/U57)+ATAN(V57-W57)/U57))</f>
        <v>0.205558347602365</v>
      </c>
      <c r="AA57" s="218">
        <f>$H$6*Z57^$I$6</f>
        <v>46.0202971741066</v>
      </c>
      <c r="AB57" s="219">
        <f>$B$8</f>
        <v>667.039775093713</v>
      </c>
      <c r="AC57" s="219">
        <f>AB57/4</f>
        <v>166.759943773428</v>
      </c>
      <c r="AD57" s="203"/>
      <c r="AE57" s="220">
        <v>53</v>
      </c>
      <c r="AF57" s="221">
        <f>AH56/2+AG56</f>
        <v>10</v>
      </c>
      <c r="AG57" s="221">
        <f>$B$6-AH57</f>
        <v>7.5</v>
      </c>
      <c r="AH57" s="217">
        <v>5</v>
      </c>
      <c r="AI57" s="222">
        <f>$F$6</f>
        <v>98.8491298669699</v>
      </c>
      <c r="AJ57" s="223">
        <f>(AI57/AE57)*((ATAN((AH57+AG57-AF57)/AE57)+ATAN(AF57-AG57)/AE57))</f>
        <v>0.129796693751078</v>
      </c>
      <c r="AK57" s="222">
        <f>$H$6*AJ57^$I$6</f>
        <v>19.1239181792133</v>
      </c>
      <c r="AL57" s="223">
        <f>$B$8</f>
        <v>667.039775093713</v>
      </c>
      <c r="AM57" s="223">
        <f>AL57/4</f>
        <v>166.759943773428</v>
      </c>
      <c r="AN57" s="203"/>
      <c r="AO57" s="215">
        <v>53</v>
      </c>
      <c r="AP57" s="216">
        <f>AR56/2+AQ56</f>
        <v>5</v>
      </c>
      <c r="AQ57" s="216">
        <f>$C$6</f>
        <v>3.5</v>
      </c>
      <c r="AR57" s="217">
        <v>3</v>
      </c>
      <c r="AS57" s="218">
        <f>$F$6</f>
        <v>98.8491298669699</v>
      </c>
      <c r="AT57" s="219">
        <f>(AS57/AO57)*((ATAN((AR57+AQ57-AP57)/AO57)+ATAN(AP57-AQ57)/AO57))</f>
        <v>0.0873557954003189</v>
      </c>
      <c r="AU57" s="218">
        <f>$H$6*AT57^$I$6</f>
        <v>8.976572305482341</v>
      </c>
      <c r="AV57" s="219">
        <f>$B$8</f>
        <v>667.039775093713</v>
      </c>
      <c r="AW57" s="219">
        <f>AV57/4</f>
        <v>166.759943773428</v>
      </c>
      <c r="AX57" s="203"/>
      <c r="AY57" s="220">
        <v>53</v>
      </c>
      <c r="AZ57" s="221">
        <f>BB56/2+BA56</f>
        <v>12</v>
      </c>
      <c r="BA57" s="221">
        <f>$B$6-BB57</f>
        <v>11.5</v>
      </c>
      <c r="BB57" s="217">
        <v>1</v>
      </c>
      <c r="BC57" s="222">
        <f>$F$6</f>
        <v>98.8491298669699</v>
      </c>
      <c r="BD57" s="223">
        <f>(BC57/AY57)*((ATAN((BB57+BA57-AZ57)/AY57)+ATAN(AZ57-BA57)/AY57))</f>
        <v>0.0339103814418585</v>
      </c>
      <c r="BE57" s="222">
        <f>$H$6*BD57^$I$6</f>
        <v>1.47291862136819</v>
      </c>
      <c r="BF57" s="223">
        <f>$B$8</f>
        <v>667.039775093713</v>
      </c>
      <c r="BG57" s="223">
        <f>BF57/4</f>
        <v>166.759943773428</v>
      </c>
    </row>
    <row r="58" ht="15.35" customHeight="1">
      <c r="A58" s="24"/>
      <c r="B58" s="9"/>
      <c r="C58" s="244"/>
      <c r="D58" s="244"/>
      <c r="E58" s="244"/>
      <c r="F58" s="245"/>
      <c r="G58" s="246"/>
      <c r="H58" s="247"/>
      <c r="I58" s="236"/>
      <c r="J58" s="236"/>
      <c r="K58" s="9"/>
      <c r="L58" s="9"/>
      <c r="M58" s="9"/>
      <c r="N58" s="9"/>
      <c r="O58" s="9"/>
      <c r="P58" s="9"/>
      <c r="Q58" s="9"/>
      <c r="R58" s="9"/>
      <c r="S58" s="9"/>
      <c r="T58" s="197"/>
      <c r="U58" s="215">
        <v>54</v>
      </c>
      <c r="V58" s="216">
        <f>X57/2+W57</f>
        <v>8</v>
      </c>
      <c r="W58" s="216">
        <f>$C$6</f>
        <v>3.5</v>
      </c>
      <c r="X58" s="217">
        <f>X57</f>
        <v>9</v>
      </c>
      <c r="Y58" s="218">
        <f>$F$6</f>
        <v>98.8491298669699</v>
      </c>
      <c r="Z58" s="219">
        <f>(Y58/U58)*((ATAN((X58+W58-V58)/U58)+ATAN(V58-W58)/U58))</f>
        <v>0.198028906103677</v>
      </c>
      <c r="AA58" s="218">
        <f>$H$6*Z58^$I$6</f>
        <v>42.854353481029</v>
      </c>
      <c r="AB58" s="219">
        <f>$B$8</f>
        <v>667.039775093713</v>
      </c>
      <c r="AC58" s="219">
        <f>AB58/4</f>
        <v>166.759943773428</v>
      </c>
      <c r="AD58" s="203"/>
      <c r="AE58" s="220">
        <v>54</v>
      </c>
      <c r="AF58" s="221">
        <f>AH57/2+AG57</f>
        <v>10</v>
      </c>
      <c r="AG58" s="221">
        <f>$B$6-AH58</f>
        <v>7.5</v>
      </c>
      <c r="AH58" s="217">
        <v>5</v>
      </c>
      <c r="AI58" s="222">
        <f>$F$6</f>
        <v>98.8491298669699</v>
      </c>
      <c r="AJ58" s="223">
        <f>(AI58/AE58)*((ATAN((AH58+AG58-AF58)/AE58)+ATAN(AF58-AG58)/AE58))</f>
        <v>0.125036221032265</v>
      </c>
      <c r="AK58" s="222">
        <f>$H$6*AJ58^$I$6</f>
        <v>17.8066325579128</v>
      </c>
      <c r="AL58" s="223">
        <f>$B$8</f>
        <v>667.039775093713</v>
      </c>
      <c r="AM58" s="223">
        <f>AL58/4</f>
        <v>166.759943773428</v>
      </c>
      <c r="AN58" s="203"/>
      <c r="AO58" s="215">
        <v>54</v>
      </c>
      <c r="AP58" s="216">
        <f>AR57/2+AQ57</f>
        <v>5</v>
      </c>
      <c r="AQ58" s="216">
        <f>$C$6</f>
        <v>3.5</v>
      </c>
      <c r="AR58" s="217">
        <v>3</v>
      </c>
      <c r="AS58" s="218">
        <f>$F$6</f>
        <v>98.8491298669699</v>
      </c>
      <c r="AT58" s="219">
        <f>(AS58/AO58)*((ATAN((AR58+AQ58-AP58)/AO58)+ATAN(AP58-AQ58)/AO58))</f>
        <v>0.0841508506823523</v>
      </c>
      <c r="AU58" s="218">
        <f>$H$6*AT58^$I$6</f>
        <v>8.35805257840839</v>
      </c>
      <c r="AV58" s="219">
        <f>$B$8</f>
        <v>667.039775093713</v>
      </c>
      <c r="AW58" s="219">
        <f>AV58/4</f>
        <v>166.759943773428</v>
      </c>
      <c r="AX58" s="203"/>
      <c r="AY58" s="220">
        <v>54</v>
      </c>
      <c r="AZ58" s="221">
        <f>BB57/2+BA57</f>
        <v>12</v>
      </c>
      <c r="BA58" s="221">
        <f>$B$6-BB58</f>
        <v>11.5</v>
      </c>
      <c r="BB58" s="217">
        <v>1</v>
      </c>
      <c r="BC58" s="222">
        <f>$F$6</f>
        <v>98.8491298669699</v>
      </c>
      <c r="BD58" s="223">
        <f>(BC58/AY58)*((ATAN((BB58+BA58-AZ58)/AY58)+ATAN(AZ58-BA58)/AY58))</f>
        <v>0.0326660889120354</v>
      </c>
      <c r="BE58" s="222">
        <f>$H$6*BD58^$I$6</f>
        <v>1.37141495360323</v>
      </c>
      <c r="BF58" s="223">
        <f>$B$8</f>
        <v>667.039775093713</v>
      </c>
      <c r="BG58" s="223">
        <f>BF58/4</f>
        <v>166.759943773428</v>
      </c>
    </row>
    <row r="59" ht="15.35" customHeight="1">
      <c r="A59" s="24"/>
      <c r="B59" s="9"/>
      <c r="C59" s="244"/>
      <c r="D59" s="244"/>
      <c r="E59" s="244"/>
      <c r="F59" s="245"/>
      <c r="G59" s="246"/>
      <c r="H59" s="247"/>
      <c r="I59" s="236"/>
      <c r="J59" s="236"/>
      <c r="K59" s="9"/>
      <c r="L59" s="9"/>
      <c r="M59" s="9"/>
      <c r="N59" s="9"/>
      <c r="O59" s="9"/>
      <c r="P59" s="9"/>
      <c r="Q59" s="9"/>
      <c r="R59" s="9"/>
      <c r="S59" s="9"/>
      <c r="T59" s="197"/>
      <c r="U59" s="215">
        <v>55</v>
      </c>
      <c r="V59" s="216">
        <f>X58/2+W58</f>
        <v>8</v>
      </c>
      <c r="W59" s="216">
        <f>$C$6</f>
        <v>3.5</v>
      </c>
      <c r="X59" s="217">
        <f>X58</f>
        <v>9</v>
      </c>
      <c r="Y59" s="218">
        <f>$F$6</f>
        <v>98.8491298669699</v>
      </c>
      <c r="Z59" s="219">
        <f>(Y59/U59)*((ATAN((X59+W59-V59)/U59)+ATAN(V59-W59)/U59))</f>
        <v>0.190905484709847</v>
      </c>
      <c r="AA59" s="218">
        <f>$H$6*Z59^$I$6</f>
        <v>39.9582535870283</v>
      </c>
      <c r="AB59" s="219">
        <f>$B$8</f>
        <v>667.039775093713</v>
      </c>
      <c r="AC59" s="219">
        <f>AB59/4</f>
        <v>166.759943773428</v>
      </c>
      <c r="AD59" s="203"/>
      <c r="AE59" s="220">
        <v>55</v>
      </c>
      <c r="AF59" s="221">
        <f>AH58/2+AG58</f>
        <v>10</v>
      </c>
      <c r="AG59" s="221">
        <f>$B$6-AH59</f>
        <v>7.5</v>
      </c>
      <c r="AH59" s="217">
        <v>5</v>
      </c>
      <c r="AI59" s="222">
        <f>$F$6</f>
        <v>98.8491298669699</v>
      </c>
      <c r="AJ59" s="223">
        <f>(AI59/AE59)*((ATAN((AH59+AG59-AF59)/AE59)+ATAN(AF59-AG59)/AE59))</f>
        <v>0.120532881446119</v>
      </c>
      <c r="AK59" s="222">
        <f>$H$6*AJ59^$I$6</f>
        <v>16.6017902585094</v>
      </c>
      <c r="AL59" s="223">
        <f>$B$8</f>
        <v>667.039775093713</v>
      </c>
      <c r="AM59" s="223">
        <f>AL59/4</f>
        <v>166.759943773428</v>
      </c>
      <c r="AN59" s="203"/>
      <c r="AO59" s="215">
        <v>55</v>
      </c>
      <c r="AP59" s="216">
        <f>AR58/2+AQ58</f>
        <v>5</v>
      </c>
      <c r="AQ59" s="216">
        <f>$C$6</f>
        <v>3.5</v>
      </c>
      <c r="AR59" s="217">
        <v>3</v>
      </c>
      <c r="AS59" s="218">
        <f>$F$6</f>
        <v>98.8491298669699</v>
      </c>
      <c r="AT59" s="219">
        <f>(AS59/AO59)*((ATAN((AR59+AQ59-AP59)/AO59)+ATAN(AP59-AQ59)/AO59))</f>
        <v>0.0811190920682926</v>
      </c>
      <c r="AU59" s="218">
        <f>$H$6*AT59^$I$6</f>
        <v>7.79234959681941</v>
      </c>
      <c r="AV59" s="219">
        <f>$B$8</f>
        <v>667.039775093713</v>
      </c>
      <c r="AW59" s="219">
        <f>AV59/4</f>
        <v>166.759943773428</v>
      </c>
      <c r="AX59" s="203"/>
      <c r="AY59" s="220">
        <v>55</v>
      </c>
      <c r="AZ59" s="221">
        <f>BB58/2+BA58</f>
        <v>12</v>
      </c>
      <c r="BA59" s="221">
        <f>$B$6-BB59</f>
        <v>11.5</v>
      </c>
      <c r="BB59" s="217">
        <v>1</v>
      </c>
      <c r="BC59" s="222">
        <f>$F$6</f>
        <v>98.8491298669699</v>
      </c>
      <c r="BD59" s="223">
        <f>(BC59/AY59)*((ATAN((BB59+BA59-AZ59)/AY59)+ATAN(AZ59-BA59)/AY59))</f>
        <v>0.0314890466635915</v>
      </c>
      <c r="BE59" s="222">
        <f>$H$6*BD59^$I$6</f>
        <v>1.27858031107219</v>
      </c>
      <c r="BF59" s="223">
        <f>$B$8</f>
        <v>667.039775093713</v>
      </c>
      <c r="BG59" s="223">
        <f>BF59/4</f>
        <v>166.759943773428</v>
      </c>
    </row>
    <row r="60" ht="15.35" customHeight="1">
      <c r="A60" s="24"/>
      <c r="B60" s="9"/>
      <c r="C60" s="244"/>
      <c r="D60" s="244"/>
      <c r="E60" s="244"/>
      <c r="F60" s="245"/>
      <c r="G60" s="246"/>
      <c r="H60" s="247"/>
      <c r="I60" s="236"/>
      <c r="J60" s="236"/>
      <c r="K60" s="9"/>
      <c r="L60" s="9"/>
      <c r="M60" s="9"/>
      <c r="N60" s="9"/>
      <c r="O60" s="9"/>
      <c r="P60" s="9"/>
      <c r="Q60" s="9"/>
      <c r="R60" s="9"/>
      <c r="S60" s="9"/>
      <c r="T60" s="197"/>
      <c r="U60" s="215">
        <v>56</v>
      </c>
      <c r="V60" s="216">
        <f>X59/2+W59</f>
        <v>8</v>
      </c>
      <c r="W60" s="216">
        <f>$C$6</f>
        <v>3.5</v>
      </c>
      <c r="X60" s="217">
        <f>X59</f>
        <v>9</v>
      </c>
      <c r="Y60" s="218">
        <f>$F$6</f>
        <v>98.8491298669699</v>
      </c>
      <c r="Z60" s="219">
        <f>(Y60/U60)*((ATAN((X60+W60-V60)/U60)+ATAN(V60-W60)/U60))</f>
        <v>0.18415942238246</v>
      </c>
      <c r="AA60" s="218">
        <f>$H$6*Z60^$I$6</f>
        <v>37.3047193299206</v>
      </c>
      <c r="AB60" s="219">
        <f>$B$8</f>
        <v>667.039775093713</v>
      </c>
      <c r="AC60" s="219">
        <f>AB60/4</f>
        <v>166.759943773428</v>
      </c>
      <c r="AD60" s="203"/>
      <c r="AE60" s="220">
        <v>56</v>
      </c>
      <c r="AF60" s="221">
        <f>AH59/2+AG59</f>
        <v>10</v>
      </c>
      <c r="AG60" s="221">
        <f>$B$6-AH60</f>
        <v>7.5</v>
      </c>
      <c r="AH60" s="217">
        <v>5</v>
      </c>
      <c r="AI60" s="222">
        <f>$F$6</f>
        <v>98.8491298669699</v>
      </c>
      <c r="AJ60" s="223">
        <f>(AI60/AE60)*((ATAN((AH60+AG60-AF60)/AE60)+ATAN(AF60-AG60)/AE60))</f>
        <v>0.116268487196641</v>
      </c>
      <c r="AK60" s="222">
        <f>$H$6*AJ60^$I$6</f>
        <v>15.4980053023075</v>
      </c>
      <c r="AL60" s="223">
        <f>$B$8</f>
        <v>667.039775093713</v>
      </c>
      <c r="AM60" s="223">
        <f>AL60/4</f>
        <v>166.759943773428</v>
      </c>
      <c r="AN60" s="203"/>
      <c r="AO60" s="215">
        <v>56</v>
      </c>
      <c r="AP60" s="216">
        <f>AR59/2+AQ59</f>
        <v>5</v>
      </c>
      <c r="AQ60" s="216">
        <f>$C$6</f>
        <v>3.5</v>
      </c>
      <c r="AR60" s="217">
        <v>3</v>
      </c>
      <c r="AS60" s="218">
        <f>$F$6</f>
        <v>98.8491298669699</v>
      </c>
      <c r="AT60" s="219">
        <f>(AS60/AO60)*((ATAN((AR60+AQ60-AP60)/AO60)+ATAN(AP60-AQ60)/AO60))</f>
        <v>0.07824826325739941</v>
      </c>
      <c r="AU60" s="218">
        <f>$H$6*AT60^$I$6</f>
        <v>7.2741128436019</v>
      </c>
      <c r="AV60" s="219">
        <f>$B$8</f>
        <v>667.039775093713</v>
      </c>
      <c r="AW60" s="219">
        <f>AV60/4</f>
        <v>166.759943773428</v>
      </c>
      <c r="AX60" s="203"/>
      <c r="AY60" s="220">
        <v>56</v>
      </c>
      <c r="AZ60" s="221">
        <f>BB59/2+BA59</f>
        <v>12</v>
      </c>
      <c r="BA60" s="221">
        <f>$B$6-BB60</f>
        <v>11.5</v>
      </c>
      <c r="BB60" s="217">
        <v>1</v>
      </c>
      <c r="BC60" s="222">
        <f>$F$6</f>
        <v>98.8491298669699</v>
      </c>
      <c r="BD60" s="223">
        <f>(BC60/AY60)*((ATAN((BB60+BA60-AZ60)/AY60)+ATAN(AZ60-BA60)/AY60))</f>
        <v>0.0303744943704019</v>
      </c>
      <c r="BE60" s="222">
        <f>$H$6*BD60^$I$6</f>
        <v>1.19353632931679</v>
      </c>
      <c r="BF60" s="223">
        <f>$B$8</f>
        <v>667.039775093713</v>
      </c>
      <c r="BG60" s="223">
        <f>BF60/4</f>
        <v>166.759943773428</v>
      </c>
    </row>
    <row r="61" ht="15.35" customHeight="1">
      <c r="A61" s="24"/>
      <c r="B61" s="9"/>
      <c r="C61" s="244"/>
      <c r="D61" s="244"/>
      <c r="E61" s="244"/>
      <c r="F61" s="245"/>
      <c r="G61" s="246"/>
      <c r="H61" s="247"/>
      <c r="I61" s="236"/>
      <c r="J61" s="236"/>
      <c r="K61" s="9"/>
      <c r="L61" s="9"/>
      <c r="M61" s="9"/>
      <c r="N61" s="9"/>
      <c r="O61" s="9"/>
      <c r="P61" s="9"/>
      <c r="Q61" s="9"/>
      <c r="R61" s="9"/>
      <c r="S61" s="9"/>
      <c r="T61" s="197"/>
      <c r="U61" s="215">
        <v>57</v>
      </c>
      <c r="V61" s="216">
        <f>X60/2+W60</f>
        <v>8</v>
      </c>
      <c r="W61" s="216">
        <f>$C$6</f>
        <v>3.5</v>
      </c>
      <c r="X61" s="217">
        <f>X60</f>
        <v>9</v>
      </c>
      <c r="Y61" s="218">
        <f>$F$6</f>
        <v>98.8491298669699</v>
      </c>
      <c r="Z61" s="219">
        <f>(Y61/U61)*((ATAN((X61+W61-V61)/U61)+ATAN(V61-W61)/U61))</f>
        <v>0.177764541881995</v>
      </c>
      <c r="AA61" s="218">
        <f>$H$6*Z61^$I$6</f>
        <v>34.8696474983271</v>
      </c>
      <c r="AB61" s="219">
        <f>$B$8</f>
        <v>667.039775093713</v>
      </c>
      <c r="AC61" s="219">
        <f>AB61/4</f>
        <v>166.759943773428</v>
      </c>
      <c r="AD61" s="203"/>
      <c r="AE61" s="220">
        <v>57</v>
      </c>
      <c r="AF61" s="221">
        <f>AH60/2+AG60</f>
        <v>10</v>
      </c>
      <c r="AG61" s="221">
        <f>$B$6-AH61</f>
        <v>7.5</v>
      </c>
      <c r="AH61" s="217">
        <v>5</v>
      </c>
      <c r="AI61" s="222">
        <f>$F$6</f>
        <v>98.8491298669699</v>
      </c>
      <c r="AJ61" s="223">
        <f>(AI61/AE61)*((ATAN((AH61+AG61-AF61)/AE61)+ATAN(AF61-AG61)/AE61))</f>
        <v>0.112226430379633</v>
      </c>
      <c r="AK61" s="222">
        <f>$H$6*AJ61^$I$6</f>
        <v>14.4852194432331</v>
      </c>
      <c r="AL61" s="223">
        <f>$B$8</f>
        <v>667.039775093713</v>
      </c>
      <c r="AM61" s="223">
        <f>AL61/4</f>
        <v>166.759943773428</v>
      </c>
      <c r="AN61" s="203"/>
      <c r="AO61" s="215">
        <v>57</v>
      </c>
      <c r="AP61" s="216">
        <f>AR60/2+AQ60</f>
        <v>5</v>
      </c>
      <c r="AQ61" s="216">
        <f>$C$6</f>
        <v>3.5</v>
      </c>
      <c r="AR61" s="217">
        <v>3</v>
      </c>
      <c r="AS61" s="218">
        <f>$F$6</f>
        <v>98.8491298669699</v>
      </c>
      <c r="AT61" s="219">
        <f>(AS61/AO61)*((ATAN((AR61+AQ61-AP61)/AO61)+ATAN(AP61-AQ61)/AO61))</f>
        <v>0.0755271732407103</v>
      </c>
      <c r="AU61" s="218">
        <f>$H$6*AT61^$I$6</f>
        <v>6.79861603247509</v>
      </c>
      <c r="AV61" s="219">
        <f>$B$8</f>
        <v>667.039775093713</v>
      </c>
      <c r="AW61" s="219">
        <f>AV61/4</f>
        <v>166.759943773428</v>
      </c>
      <c r="AX61" s="203"/>
      <c r="AY61" s="220">
        <v>57</v>
      </c>
      <c r="AZ61" s="221">
        <f>BB60/2+BA60</f>
        <v>12</v>
      </c>
      <c r="BA61" s="221">
        <f>$B$6-BB61</f>
        <v>11.5</v>
      </c>
      <c r="BB61" s="217">
        <v>1</v>
      </c>
      <c r="BC61" s="222">
        <f>$F$6</f>
        <v>98.8491298669699</v>
      </c>
      <c r="BD61" s="223">
        <f>(BC61/AY61)*((ATAN((BB61+BA61-AZ61)/AY61)+ATAN(AZ61-BA61)/AY61))</f>
        <v>0.0293180855709587</v>
      </c>
      <c r="BE61" s="222">
        <f>$H$6*BD61^$I$6</f>
        <v>1.11550714154066</v>
      </c>
      <c r="BF61" s="223">
        <f>$B$8</f>
        <v>667.039775093713</v>
      </c>
      <c r="BG61" s="223">
        <f>BF61/4</f>
        <v>166.759943773428</v>
      </c>
    </row>
    <row r="62" ht="15.35" customHeight="1">
      <c r="A62" s="24"/>
      <c r="B62" s="9"/>
      <c r="C62" s="244"/>
      <c r="D62" s="244"/>
      <c r="E62" s="244"/>
      <c r="F62" s="245"/>
      <c r="G62" s="246"/>
      <c r="H62" s="247"/>
      <c r="I62" s="236"/>
      <c r="J62" s="236"/>
      <c r="K62" s="9"/>
      <c r="L62" s="9"/>
      <c r="M62" s="9"/>
      <c r="N62" s="9"/>
      <c r="O62" s="9"/>
      <c r="P62" s="9"/>
      <c r="Q62" s="9"/>
      <c r="R62" s="9"/>
      <c r="S62" s="9"/>
      <c r="T62" s="197"/>
      <c r="U62" s="215">
        <v>58</v>
      </c>
      <c r="V62" s="216">
        <f>X61/2+W61</f>
        <v>8</v>
      </c>
      <c r="W62" s="216">
        <f>$C$6</f>
        <v>3.5</v>
      </c>
      <c r="X62" s="217">
        <f>X61</f>
        <v>9</v>
      </c>
      <c r="Y62" s="218">
        <f>$F$6</f>
        <v>98.8491298669699</v>
      </c>
      <c r="Z62" s="219">
        <f>(Y62/U62)*((ATAN((X62+W62-V62)/U62)+ATAN(V62-W62)/U62))</f>
        <v>0.171696896000266</v>
      </c>
      <c r="AA62" s="218">
        <f>$H$6*Z62^$I$6</f>
        <v>32.6316933705218</v>
      </c>
      <c r="AB62" s="219">
        <f>$B$8</f>
        <v>667.039775093713</v>
      </c>
      <c r="AC62" s="219">
        <f>AB62/4</f>
        <v>166.759943773428</v>
      </c>
      <c r="AD62" s="203"/>
      <c r="AE62" s="220">
        <v>58</v>
      </c>
      <c r="AF62" s="221">
        <f>AH61/2+AG61</f>
        <v>10</v>
      </c>
      <c r="AG62" s="221">
        <f>$B$6-AH62</f>
        <v>7.5</v>
      </c>
      <c r="AH62" s="217">
        <v>5</v>
      </c>
      <c r="AI62" s="222">
        <f>$F$6</f>
        <v>98.8491298669699</v>
      </c>
      <c r="AJ62" s="223">
        <f>(AI62/AE62)*((ATAN((AH62+AG62-AF62)/AE62)+ATAN(AF62-AG62)/AE62))</f>
        <v>0.108391521135177</v>
      </c>
      <c r="AK62" s="222">
        <f>$H$6*AJ62^$I$6</f>
        <v>13.5545276475605</v>
      </c>
      <c r="AL62" s="223">
        <f>$B$8</f>
        <v>667.039775093713</v>
      </c>
      <c r="AM62" s="223">
        <f>AL62/4</f>
        <v>166.759943773428</v>
      </c>
      <c r="AN62" s="203"/>
      <c r="AO62" s="215">
        <v>58</v>
      </c>
      <c r="AP62" s="216">
        <f>AR61/2+AQ61</f>
        <v>5</v>
      </c>
      <c r="AQ62" s="216">
        <f>$C$6</f>
        <v>3.5</v>
      </c>
      <c r="AR62" s="217">
        <v>3</v>
      </c>
      <c r="AS62" s="218">
        <f>$F$6</f>
        <v>98.8491298669699</v>
      </c>
      <c r="AT62" s="219">
        <f>(AS62/AO62)*((ATAN((AR62+AQ62-AP62)/AO62)+ATAN(AP62-AQ62)/AO62))</f>
        <v>0.0729455870955092</v>
      </c>
      <c r="AU62" s="218">
        <f>$H$6*AT62^$I$6</f>
        <v>6.361675014211</v>
      </c>
      <c r="AV62" s="219">
        <f>$B$8</f>
        <v>667.039775093713</v>
      </c>
      <c r="AW62" s="219">
        <f>AV62/4</f>
        <v>166.759943773428</v>
      </c>
      <c r="AX62" s="203"/>
      <c r="AY62" s="220">
        <v>58</v>
      </c>
      <c r="AZ62" s="221">
        <f>BB61/2+BA61</f>
        <v>12</v>
      </c>
      <c r="BA62" s="221">
        <f>$B$6-BB62</f>
        <v>11.5</v>
      </c>
      <c r="BB62" s="217">
        <v>1</v>
      </c>
      <c r="BC62" s="222">
        <f>$F$6</f>
        <v>98.8491298669699</v>
      </c>
      <c r="BD62" s="223">
        <f>(BC62/AY62)*((ATAN((BB62+BA62-AZ62)/AY62)+ATAN(AZ62-BA62)/AY62))</f>
        <v>0.0283158452296682</v>
      </c>
      <c r="BE62" s="222">
        <f>$H$6*BD62^$I$6</f>
        <v>1.04380589588621</v>
      </c>
      <c r="BF62" s="223">
        <f>$B$8</f>
        <v>667.039775093713</v>
      </c>
      <c r="BG62" s="223">
        <f>BF62/4</f>
        <v>166.759943773428</v>
      </c>
    </row>
    <row r="63" ht="15.35" customHeight="1">
      <c r="A63" s="24"/>
      <c r="B63" s="9"/>
      <c r="C63" s="244"/>
      <c r="D63" s="244"/>
      <c r="E63" s="244"/>
      <c r="F63" s="245"/>
      <c r="G63" s="246"/>
      <c r="H63" s="247"/>
      <c r="I63" s="236"/>
      <c r="J63" s="236"/>
      <c r="K63" s="9"/>
      <c r="L63" s="9"/>
      <c r="M63" s="9"/>
      <c r="N63" s="9"/>
      <c r="O63" s="9"/>
      <c r="P63" s="9"/>
      <c r="Q63" s="9"/>
      <c r="R63" s="9"/>
      <c r="S63" s="9"/>
      <c r="T63" s="197"/>
      <c r="U63" s="215">
        <v>59</v>
      </c>
      <c r="V63" s="216">
        <f>X62/2+W62</f>
        <v>8</v>
      </c>
      <c r="W63" s="216">
        <f>$C$6</f>
        <v>3.5</v>
      </c>
      <c r="X63" s="217">
        <f>X62</f>
        <v>9</v>
      </c>
      <c r="Y63" s="218">
        <f>$F$6</f>
        <v>98.8491298669699</v>
      </c>
      <c r="Z63" s="219">
        <f>(Y63/U63)*((ATAN((X63+W63-V63)/U63)+ATAN(V63-W63)/U63))</f>
        <v>0.16593454352015</v>
      </c>
      <c r="AA63" s="218">
        <f>$H$6*Z63^$I$6</f>
        <v>30.5719148288798</v>
      </c>
      <c r="AB63" s="219">
        <f>$B$8</f>
        <v>667.039775093713</v>
      </c>
      <c r="AC63" s="219">
        <f>AB63/4</f>
        <v>166.759943773428</v>
      </c>
      <c r="AD63" s="203"/>
      <c r="AE63" s="220">
        <v>59</v>
      </c>
      <c r="AF63" s="221">
        <f>AH62/2+AG62</f>
        <v>10</v>
      </c>
      <c r="AG63" s="221">
        <f>$B$6-AH63</f>
        <v>7.5</v>
      </c>
      <c r="AH63" s="217">
        <v>5</v>
      </c>
      <c r="AI63" s="222">
        <f>$F$6</f>
        <v>98.8491298669699</v>
      </c>
      <c r="AJ63" s="223">
        <f>(AI63/AE63)*((ATAN((AH63+AG63-AF63)/AE63)+ATAN(AF63-AG63)/AE63))</f>
        <v>0.1047498448158</v>
      </c>
      <c r="AK63" s="222">
        <f>$H$6*AJ63^$I$6</f>
        <v>12.698029015074</v>
      </c>
      <c r="AL63" s="223">
        <f>$B$8</f>
        <v>667.039775093713</v>
      </c>
      <c r="AM63" s="223">
        <f>AL63/4</f>
        <v>166.759943773428</v>
      </c>
      <c r="AN63" s="203"/>
      <c r="AO63" s="215">
        <v>59</v>
      </c>
      <c r="AP63" s="216">
        <f>AR62/2+AQ62</f>
        <v>5</v>
      </c>
      <c r="AQ63" s="216">
        <f>$C$6</f>
        <v>3.5</v>
      </c>
      <c r="AR63" s="217">
        <v>3</v>
      </c>
      <c r="AS63" s="218">
        <f>$F$6</f>
        <v>98.8491298669699</v>
      </c>
      <c r="AT63" s="219">
        <f>(AS63/AO63)*((ATAN((AR63+AQ63-AP63)/AO63)+ATAN(AP63-AQ63)/AO63))</f>
        <v>0.07049412962028</v>
      </c>
      <c r="AU63" s="218">
        <f>$H$6*AT63^$I$6</f>
        <v>5.95957765729416</v>
      </c>
      <c r="AV63" s="219">
        <f>$B$8</f>
        <v>667.039775093713</v>
      </c>
      <c r="AW63" s="219">
        <f>AV63/4</f>
        <v>166.759943773428</v>
      </c>
      <c r="AX63" s="203"/>
      <c r="AY63" s="220">
        <v>59</v>
      </c>
      <c r="AZ63" s="221">
        <f>BB62/2+BA62</f>
        <v>12</v>
      </c>
      <c r="BA63" s="221">
        <f>$B$6-BB63</f>
        <v>11.5</v>
      </c>
      <c r="BB63" s="217">
        <v>1</v>
      </c>
      <c r="BC63" s="222">
        <f>$F$6</f>
        <v>98.8491298669699</v>
      </c>
      <c r="BD63" s="223">
        <f>(BC63/AY63)*((ATAN((BB63+BA63-AZ63)/AY63)+ATAN(AZ63-BA63)/AY63))</f>
        <v>0.0273641322897632</v>
      </c>
      <c r="BE63" s="222">
        <f>$H$6*BD63^$I$6</f>
        <v>0.977823239825765</v>
      </c>
      <c r="BF63" s="223">
        <f>$B$8</f>
        <v>667.039775093713</v>
      </c>
      <c r="BG63" s="223">
        <f>BF63/4</f>
        <v>166.759943773428</v>
      </c>
    </row>
    <row r="64" ht="15.35" customHeight="1">
      <c r="A64" s="24"/>
      <c r="B64" s="9"/>
      <c r="C64" s="244"/>
      <c r="D64" s="244"/>
      <c r="E64" s="244"/>
      <c r="F64" s="245"/>
      <c r="G64" s="246"/>
      <c r="H64" s="247"/>
      <c r="I64" s="236"/>
      <c r="J64" s="236"/>
      <c r="K64" s="9"/>
      <c r="L64" s="9"/>
      <c r="M64" s="9"/>
      <c r="N64" s="9"/>
      <c r="O64" s="9"/>
      <c r="P64" s="9"/>
      <c r="Q64" s="9"/>
      <c r="R64" s="9"/>
      <c r="S64" s="9"/>
      <c r="T64" s="197"/>
      <c r="U64" s="252">
        <v>60</v>
      </c>
      <c r="V64" s="253">
        <f>X5/2+W5</f>
        <v>8</v>
      </c>
      <c r="W64" s="253">
        <f>$C$6</f>
        <v>3.5</v>
      </c>
      <c r="X64" s="217">
        <f>X63</f>
        <v>9</v>
      </c>
      <c r="Y64" s="254">
        <f>$F$6</f>
        <v>98.8491298669699</v>
      </c>
      <c r="Z64" s="255">
        <f>(Y64/U64)*((ATAN((X64+W64-V64)/U64)+ATAN(V64-W64)/U64))</f>
        <v>0.160457350990092</v>
      </c>
      <c r="AA64" s="254">
        <f>$H$6*Z64^$I$6</f>
        <v>28.6734674024364</v>
      </c>
      <c r="AB64" s="255">
        <f>$B$8</f>
        <v>667.039775093713</v>
      </c>
      <c r="AC64" s="255">
        <f>AB64/4</f>
        <v>166.759943773428</v>
      </c>
      <c r="AD64" s="203"/>
      <c r="AE64" s="256">
        <v>60</v>
      </c>
      <c r="AF64" s="257">
        <f>AH5/2+AG5</f>
        <v>10</v>
      </c>
      <c r="AG64" s="221">
        <f>$B$6-AH64</f>
        <v>7.5</v>
      </c>
      <c r="AH64" s="258">
        <v>5</v>
      </c>
      <c r="AI64" s="259">
        <f>$F$6</f>
        <v>98.8491298669699</v>
      </c>
      <c r="AJ64" s="260">
        <f>(AI64/AE64)*((ATAN((AH64+AG64-AF64)/AE64)+ATAN(AF64-AG64)/AE64))</f>
        <v>0.101288635659509</v>
      </c>
      <c r="AK64" s="259">
        <f>$H$6*AJ64^$I$6</f>
        <v>11.9086990800339</v>
      </c>
      <c r="AL64" s="260">
        <f>$B$8</f>
        <v>667.039775093713</v>
      </c>
      <c r="AM64" s="260">
        <f>AL64/4</f>
        <v>166.759943773428</v>
      </c>
      <c r="AN64" s="203"/>
      <c r="AO64" s="252">
        <v>60</v>
      </c>
      <c r="AP64" s="253">
        <f>AR5/2+AQ5</f>
        <v>5</v>
      </c>
      <c r="AQ64" s="253">
        <f>$C$6</f>
        <v>3.5</v>
      </c>
      <c r="AR64" s="258">
        <v>3</v>
      </c>
      <c r="AS64" s="254">
        <f>$F$6</f>
        <v>98.8491298669699</v>
      </c>
      <c r="AT64" s="255">
        <f>(AS64/AO64)*((ATAN((AR64+AQ64-AP64)/AO64)+ATAN(AP64-AQ64)/AO64))</f>
        <v>0.0681642001132786</v>
      </c>
      <c r="AU64" s="254">
        <f>$H$6*AT64^$I$6</f>
        <v>5.58902379016709</v>
      </c>
      <c r="AV64" s="255">
        <f>$B$8</f>
        <v>667.039775093713</v>
      </c>
      <c r="AW64" s="255">
        <f>AV64/4</f>
        <v>166.759943773428</v>
      </c>
      <c r="AX64" s="203"/>
      <c r="AY64" s="256">
        <v>60</v>
      </c>
      <c r="AZ64" s="257">
        <f>BB5/2+BA5</f>
        <v>12</v>
      </c>
      <c r="BA64" s="221">
        <f>$B$6-BB64</f>
        <v>11.5</v>
      </c>
      <c r="BB64" s="258">
        <v>1</v>
      </c>
      <c r="BC64" s="259">
        <f>$F$6</f>
        <v>98.8491298669699</v>
      </c>
      <c r="BD64" s="260">
        <f>(BC64/AY64)*((ATAN((BB64+BA64-AZ64)/AY64)+ATAN(AZ64-BA64)/AY64))</f>
        <v>0.0264596065579534</v>
      </c>
      <c r="BE64" s="259">
        <f>$H$6*BD64^$I$6</f>
        <v>0.9170174573475131</v>
      </c>
      <c r="BF64" s="260">
        <f>$B$8</f>
        <v>667.039775093713</v>
      </c>
      <c r="BG64" s="260">
        <f>BF64/4</f>
        <v>166.759943773428</v>
      </c>
    </row>
    <row r="65" ht="15.35" customHeight="1">
      <c r="A65" s="24"/>
      <c r="B65" s="9"/>
      <c r="C65" s="244"/>
      <c r="D65" s="244"/>
      <c r="E65" s="244"/>
      <c r="F65" s="245"/>
      <c r="G65" s="246"/>
      <c r="H65" s="247"/>
      <c r="I65" s="236"/>
      <c r="J65" s="236"/>
      <c r="K65" s="9"/>
      <c r="L65" s="9"/>
      <c r="M65" s="9"/>
      <c r="N65" s="9"/>
      <c r="O65" s="9"/>
      <c r="P65" s="9"/>
      <c r="Q65" s="9"/>
      <c r="R65" s="9"/>
      <c r="S65" s="9"/>
      <c r="T65" s="9"/>
      <c r="U65" s="261"/>
      <c r="V65" s="261"/>
      <c r="W65" s="261"/>
      <c r="X65" s="9"/>
      <c r="Y65" s="261"/>
      <c r="Z65" s="261"/>
      <c r="AA65" s="261"/>
      <c r="AB65" s="261"/>
      <c r="AC65" s="261"/>
      <c r="AD65" s="9"/>
      <c r="AE65" s="261"/>
      <c r="AF65" s="261"/>
      <c r="AG65" s="9"/>
      <c r="AH65" s="261"/>
      <c r="AI65" s="261"/>
      <c r="AJ65" s="261"/>
      <c r="AK65" s="261"/>
      <c r="AL65" s="261"/>
      <c r="AM65" s="261"/>
      <c r="AN65" s="9"/>
      <c r="AO65" s="261"/>
      <c r="AP65" s="261"/>
      <c r="AQ65" s="261"/>
      <c r="AR65" s="261"/>
      <c r="AS65" s="261"/>
      <c r="AT65" s="261"/>
      <c r="AU65" s="261"/>
      <c r="AV65" s="261"/>
      <c r="AW65" s="261"/>
      <c r="AX65" s="9"/>
      <c r="AY65" s="261"/>
      <c r="AZ65" s="261"/>
      <c r="BA65" s="9"/>
      <c r="BB65" s="261"/>
      <c r="BC65" s="261"/>
      <c r="BD65" s="261"/>
      <c r="BE65" s="261"/>
      <c r="BF65" s="261"/>
      <c r="BG65" s="262"/>
    </row>
    <row r="66" ht="15.35" customHeight="1">
      <c r="A66" s="24"/>
      <c r="B66" s="9"/>
      <c r="C66" s="244"/>
      <c r="D66" s="244"/>
      <c r="E66" s="244"/>
      <c r="F66" s="245"/>
      <c r="G66" s="246"/>
      <c r="H66" s="247"/>
      <c r="I66" s="236"/>
      <c r="J66" s="236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10"/>
    </row>
    <row r="67" ht="15.35" customHeight="1">
      <c r="A67" s="24"/>
      <c r="B67" s="9"/>
      <c r="C67" s="244"/>
      <c r="D67" s="244"/>
      <c r="E67" s="244"/>
      <c r="F67" s="245"/>
      <c r="G67" s="246"/>
      <c r="H67" s="247"/>
      <c r="I67" s="236"/>
      <c r="J67" s="236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10"/>
    </row>
    <row r="68" ht="15.35" customHeight="1">
      <c r="A68" s="24"/>
      <c r="B68" s="9"/>
      <c r="C68" s="244"/>
      <c r="D68" s="244"/>
      <c r="E68" s="244"/>
      <c r="F68" s="245"/>
      <c r="G68" s="246"/>
      <c r="H68" s="247"/>
      <c r="I68" s="236"/>
      <c r="J68" s="236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10"/>
    </row>
    <row r="69" ht="15.35" customHeight="1">
      <c r="A69" s="24"/>
      <c r="B69" s="9"/>
      <c r="C69" s="244"/>
      <c r="D69" s="244"/>
      <c r="E69" s="244"/>
      <c r="F69" s="245"/>
      <c r="G69" s="246"/>
      <c r="H69" s="247"/>
      <c r="I69" s="236"/>
      <c r="J69" s="236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10"/>
    </row>
    <row r="70" ht="15.35" customHeight="1">
      <c r="A70" s="24"/>
      <c r="B70" s="9"/>
      <c r="C70" s="244"/>
      <c r="D70" s="244"/>
      <c r="E70" s="244"/>
      <c r="F70" s="245"/>
      <c r="G70" s="246"/>
      <c r="H70" s="247"/>
      <c r="I70" s="236"/>
      <c r="J70" s="236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10"/>
    </row>
    <row r="71" ht="15.35" customHeight="1">
      <c r="A71" s="24"/>
      <c r="B71" s="9"/>
      <c r="C71" s="244"/>
      <c r="D71" s="244"/>
      <c r="E71" s="244"/>
      <c r="F71" s="245"/>
      <c r="G71" s="246"/>
      <c r="H71" s="247"/>
      <c r="I71" s="236"/>
      <c r="J71" s="236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10"/>
    </row>
    <row r="72" ht="15.35" customHeight="1">
      <c r="A72" s="24"/>
      <c r="B72" s="9"/>
      <c r="C72" s="244"/>
      <c r="D72" s="244"/>
      <c r="E72" s="244"/>
      <c r="F72" s="245"/>
      <c r="G72" s="246"/>
      <c r="H72" s="247"/>
      <c r="I72" s="236"/>
      <c r="J72" s="236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10"/>
    </row>
    <row r="73" ht="15.35" customHeight="1">
      <c r="A73" s="24"/>
      <c r="B73" s="9"/>
      <c r="C73" s="244"/>
      <c r="D73" s="244"/>
      <c r="E73" s="244"/>
      <c r="F73" s="245"/>
      <c r="G73" s="246"/>
      <c r="H73" s="247"/>
      <c r="I73" s="236"/>
      <c r="J73" s="236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10"/>
    </row>
    <row r="74" ht="15.35" customHeight="1">
      <c r="A74" s="25"/>
      <c r="B74" s="26"/>
      <c r="C74" s="263"/>
      <c r="D74" s="263"/>
      <c r="E74" s="263"/>
      <c r="F74" s="264"/>
      <c r="G74" s="265"/>
      <c r="H74" s="266"/>
      <c r="I74" s="267"/>
      <c r="J74" s="267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7"/>
    </row>
  </sheetData>
  <mergeCells count="15">
    <mergeCell ref="B42:J43"/>
    <mergeCell ref="AL2:AM3"/>
    <mergeCell ref="AO2:AU3"/>
    <mergeCell ref="AV2:AW3"/>
    <mergeCell ref="AY2:BE3"/>
    <mergeCell ref="BF2:BG3"/>
    <mergeCell ref="D4:D5"/>
    <mergeCell ref="H4:H5"/>
    <mergeCell ref="I4:I5"/>
    <mergeCell ref="A1:I1"/>
    <mergeCell ref="A2:I3"/>
    <mergeCell ref="U2:AA3"/>
    <mergeCell ref="AB2:AB3"/>
    <mergeCell ref="AC2:AC3"/>
    <mergeCell ref="AE2:AK3"/>
  </mergeCells>
  <pageMargins left="0.75" right="0.75" top="1" bottom="1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dimension ref="A1:BB74"/>
  <sheetViews>
    <sheetView workbookViewId="0" showGridLines="0" defaultGridColor="1"/>
  </sheetViews>
  <sheetFormatPr defaultColWidth="11.5" defaultRowHeight="13.2" customHeight="1" outlineLevelRow="0" outlineLevelCol="0"/>
  <cols>
    <col min="1" max="1" width="14.6719" style="268" customWidth="1"/>
    <col min="2" max="2" width="9.5" style="268" customWidth="1"/>
    <col min="3" max="3" width="9" style="268" customWidth="1"/>
    <col min="4" max="4" width="11.5" style="268" customWidth="1"/>
    <col min="5" max="5" width="14.5" style="268" customWidth="1"/>
    <col min="6" max="7" width="11.5" style="268" customWidth="1"/>
    <col min="8" max="8" width="8.35156" style="268" customWidth="1"/>
    <col min="9" max="9" width="13.1719" style="268" customWidth="1"/>
    <col min="10" max="10" width="10.8516" style="268" customWidth="1"/>
    <col min="11" max="18" hidden="1" width="11.5" style="268" customWidth="1"/>
    <col min="19" max="54" width="11.5" style="268" customWidth="1"/>
    <col min="55" max="16384" width="11.5" style="268" customWidth="1"/>
  </cols>
  <sheetData>
    <row r="1" ht="16.5" customHeight="1">
      <c r="A1" t="s" s="158">
        <v>115</v>
      </c>
      <c r="B1" s="159"/>
      <c r="C1" s="159"/>
      <c r="D1" s="159"/>
      <c r="E1" s="159"/>
      <c r="F1" s="159"/>
      <c r="G1" s="159"/>
      <c r="H1" s="159"/>
      <c r="I1" s="159"/>
      <c r="J1" s="4"/>
      <c r="K1" s="4"/>
      <c r="L1" s="4"/>
      <c r="M1" s="4"/>
      <c r="N1" s="4"/>
      <c r="O1" s="4"/>
      <c r="P1" s="4"/>
      <c r="Q1" s="4"/>
      <c r="R1" s="4"/>
      <c r="S1" s="4"/>
      <c r="T1" t="s" s="269">
        <v>79</v>
      </c>
      <c r="U1" s="270">
        <f>$H$6</f>
        <v>0</v>
      </c>
      <c r="V1" s="160"/>
      <c r="W1" s="160"/>
      <c r="X1" s="160"/>
      <c r="Y1" s="160"/>
      <c r="Z1" s="160"/>
      <c r="AA1" s="160"/>
      <c r="AB1" s="4"/>
      <c r="AC1" t="s" s="269">
        <v>79</v>
      </c>
      <c r="AD1" s="270">
        <f>$H$6</f>
        <v>0</v>
      </c>
      <c r="AE1" s="160"/>
      <c r="AF1" s="160"/>
      <c r="AG1" s="160"/>
      <c r="AH1" s="160"/>
      <c r="AI1" s="160"/>
      <c r="AJ1" s="160"/>
      <c r="AK1" s="4"/>
      <c r="AL1" t="s" s="269">
        <v>79</v>
      </c>
      <c r="AM1" s="270">
        <f>$H$6</f>
        <v>0</v>
      </c>
      <c r="AN1" s="160"/>
      <c r="AO1" s="160"/>
      <c r="AP1" s="160"/>
      <c r="AQ1" s="160"/>
      <c r="AR1" s="160"/>
      <c r="AS1" s="160"/>
      <c r="AT1" s="4"/>
      <c r="AU1" t="s" s="269">
        <v>79</v>
      </c>
      <c r="AV1" s="270">
        <f>$H$6</f>
        <v>0</v>
      </c>
      <c r="AW1" s="160"/>
      <c r="AX1" s="160"/>
      <c r="AY1" s="160"/>
      <c r="AZ1" s="160"/>
      <c r="BA1" s="160"/>
      <c r="BB1" s="161"/>
    </row>
    <row r="2" ht="12.75" customHeight="1">
      <c r="A2" s="24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t="s" s="271">
        <v>138</v>
      </c>
      <c r="U2" s="272">
        <f>$I$6</f>
        <v>0</v>
      </c>
      <c r="V2" t="s" s="273">
        <v>139</v>
      </c>
      <c r="W2" s="274"/>
      <c r="X2" s="274"/>
      <c r="Y2" s="275"/>
      <c r="Z2" t="s" s="276">
        <v>140</v>
      </c>
      <c r="AA2" s="277"/>
      <c r="AB2" s="182"/>
      <c r="AC2" t="s" s="271">
        <v>138</v>
      </c>
      <c r="AD2" s="272">
        <f>$I$6</f>
        <v>0</v>
      </c>
      <c r="AE2" t="s" s="273">
        <v>141</v>
      </c>
      <c r="AF2" s="274"/>
      <c r="AG2" s="274"/>
      <c r="AH2" s="275"/>
      <c r="AI2" t="s" s="276">
        <v>142</v>
      </c>
      <c r="AJ2" s="277"/>
      <c r="AK2" s="182"/>
      <c r="AL2" t="s" s="271">
        <v>138</v>
      </c>
      <c r="AM2" s="272">
        <f>$I$6</f>
        <v>0</v>
      </c>
      <c r="AN2" t="s" s="273">
        <v>143</v>
      </c>
      <c r="AO2" s="274"/>
      <c r="AP2" s="274"/>
      <c r="AQ2" s="275"/>
      <c r="AR2" t="s" s="276">
        <v>144</v>
      </c>
      <c r="AS2" s="277"/>
      <c r="AT2" s="182"/>
      <c r="AU2" t="s" s="271">
        <v>138</v>
      </c>
      <c r="AV2" s="272">
        <f>$I$6</f>
        <v>0</v>
      </c>
      <c r="AW2" t="s" s="273">
        <v>145</v>
      </c>
      <c r="AX2" s="274"/>
      <c r="AY2" s="274"/>
      <c r="AZ2" s="275"/>
      <c r="BA2" t="s" s="276">
        <v>146</v>
      </c>
      <c r="BB2" s="277"/>
    </row>
    <row r="3" ht="13.5" customHeight="1">
      <c r="A3" s="278"/>
      <c r="B3" s="279"/>
      <c r="C3" s="279"/>
      <c r="D3" s="279"/>
      <c r="E3" s="279"/>
      <c r="F3" s="279"/>
      <c r="G3" s="279"/>
      <c r="H3" s="279"/>
      <c r="I3" s="279"/>
      <c r="J3" s="9"/>
      <c r="K3" s="9"/>
      <c r="L3" s="9"/>
      <c r="M3" s="9"/>
      <c r="N3" s="9"/>
      <c r="O3" s="9"/>
      <c r="P3" s="9"/>
      <c r="Q3" s="9"/>
      <c r="R3" s="9"/>
      <c r="S3" s="9"/>
      <c r="T3" s="280"/>
      <c r="U3" s="281"/>
      <c r="V3" s="282"/>
      <c r="W3" s="283"/>
      <c r="X3" s="283"/>
      <c r="Y3" s="284"/>
      <c r="Z3" s="176"/>
      <c r="AA3" s="177"/>
      <c r="AB3" s="182"/>
      <c r="AC3" s="280"/>
      <c r="AD3" s="281"/>
      <c r="AE3" s="282"/>
      <c r="AF3" s="283"/>
      <c r="AG3" s="283"/>
      <c r="AH3" s="284"/>
      <c r="AI3" s="176"/>
      <c r="AJ3" s="177"/>
      <c r="AK3" s="182"/>
      <c r="AL3" s="280"/>
      <c r="AM3" s="281"/>
      <c r="AN3" s="282"/>
      <c r="AO3" s="283"/>
      <c r="AP3" s="283"/>
      <c r="AQ3" s="284"/>
      <c r="AR3" s="176"/>
      <c r="AS3" s="177"/>
      <c r="AT3" s="182"/>
      <c r="AU3" s="280"/>
      <c r="AV3" s="281"/>
      <c r="AW3" s="282"/>
      <c r="AX3" s="283"/>
      <c r="AY3" s="283"/>
      <c r="AZ3" s="284"/>
      <c r="BA3" s="176"/>
      <c r="BB3" s="177"/>
    </row>
    <row r="4" ht="13.5" customHeight="1">
      <c r="A4" t="s" s="178">
        <v>88</v>
      </c>
      <c r="B4" t="s" s="179">
        <v>48</v>
      </c>
      <c r="C4" t="s" s="179">
        <v>49</v>
      </c>
      <c r="D4" t="s" s="179">
        <v>125</v>
      </c>
      <c r="E4" t="s" s="179">
        <v>91</v>
      </c>
      <c r="F4" t="s" s="179">
        <v>126</v>
      </c>
      <c r="G4" t="s" s="179">
        <v>127</v>
      </c>
      <c r="H4" t="s" s="180">
        <v>79</v>
      </c>
      <c r="I4" t="s" s="181">
        <v>82</v>
      </c>
      <c r="J4" s="182"/>
      <c r="K4" s="9"/>
      <c r="L4" s="9"/>
      <c r="M4" s="9"/>
      <c r="N4" s="9"/>
      <c r="O4" s="9"/>
      <c r="P4" s="9"/>
      <c r="Q4" s="9"/>
      <c r="R4" s="9"/>
      <c r="S4" s="9"/>
      <c r="T4" t="s" s="271">
        <v>147</v>
      </c>
      <c r="U4" t="s" s="285">
        <v>81</v>
      </c>
      <c r="V4" t="s" s="184">
        <v>57</v>
      </c>
      <c r="W4" t="s" s="185">
        <v>128</v>
      </c>
      <c r="X4" t="s" s="185">
        <v>60</v>
      </c>
      <c r="Y4" t="s" s="185">
        <v>58</v>
      </c>
      <c r="Z4" t="s" s="185">
        <v>61</v>
      </c>
      <c r="AA4" t="s" s="187">
        <v>148</v>
      </c>
      <c r="AB4" s="286"/>
      <c r="AC4" t="s" s="271">
        <v>149</v>
      </c>
      <c r="AD4" t="s" s="285">
        <v>81</v>
      </c>
      <c r="AE4" t="s" s="184">
        <v>57</v>
      </c>
      <c r="AF4" t="s" s="185">
        <v>128</v>
      </c>
      <c r="AG4" t="s" s="185">
        <v>60</v>
      </c>
      <c r="AH4" t="s" s="185">
        <v>58</v>
      </c>
      <c r="AI4" t="s" s="185">
        <v>61</v>
      </c>
      <c r="AJ4" t="s" s="187">
        <v>148</v>
      </c>
      <c r="AK4" s="182"/>
      <c r="AL4" t="s" s="271">
        <v>150</v>
      </c>
      <c r="AM4" t="s" s="285">
        <v>81</v>
      </c>
      <c r="AN4" t="s" s="184">
        <v>57</v>
      </c>
      <c r="AO4" t="s" s="185">
        <v>128</v>
      </c>
      <c r="AP4" t="s" s="185">
        <v>60</v>
      </c>
      <c r="AQ4" t="s" s="185">
        <v>58</v>
      </c>
      <c r="AR4" t="s" s="185">
        <v>61</v>
      </c>
      <c r="AS4" t="s" s="187">
        <v>148</v>
      </c>
      <c r="AT4" s="182"/>
      <c r="AU4" t="s" s="271">
        <v>151</v>
      </c>
      <c r="AV4" t="s" s="285">
        <v>81</v>
      </c>
      <c r="AW4" t="s" s="184">
        <v>57</v>
      </c>
      <c r="AX4" t="s" s="185">
        <v>128</v>
      </c>
      <c r="AY4" t="s" s="185">
        <v>60</v>
      </c>
      <c r="AZ4" t="s" s="185">
        <v>58</v>
      </c>
      <c r="BA4" t="s" s="185">
        <v>61</v>
      </c>
      <c r="BB4" t="s" s="187">
        <v>148</v>
      </c>
    </row>
    <row r="5" ht="13.8" customHeight="1">
      <c r="A5" t="s" s="192">
        <v>132</v>
      </c>
      <c r="B5" t="s" s="193">
        <v>63</v>
      </c>
      <c r="C5" t="s" s="193">
        <v>63</v>
      </c>
      <c r="D5" s="194"/>
      <c r="E5" t="s" s="193">
        <v>133</v>
      </c>
      <c r="F5" t="s" s="193">
        <v>65</v>
      </c>
      <c r="G5" t="s" s="193">
        <v>64</v>
      </c>
      <c r="H5" s="195"/>
      <c r="I5" s="196"/>
      <c r="J5" s="182"/>
      <c r="K5" s="9"/>
      <c r="L5" s="9"/>
      <c r="M5" s="9"/>
      <c r="N5" s="9"/>
      <c r="O5" s="9"/>
      <c r="P5" s="9"/>
      <c r="Q5" s="9"/>
      <c r="R5" s="9"/>
      <c r="S5" s="9"/>
      <c r="T5" s="287">
        <f>8*$B$8</f>
        <v>5336.3182007497</v>
      </c>
      <c r="U5" s="288">
        <f>(T5/U1)^(1/U2)</f>
      </c>
      <c r="V5" s="289">
        <v>1</v>
      </c>
      <c r="W5" s="289">
        <f>$F$6</f>
        <v>98.8491298669699</v>
      </c>
      <c r="X5" s="290">
        <f>2*V5*TAN(($T$5/$U$1)^(1/$U$2)*(V5/(2*W5)))</f>
      </c>
      <c r="Y5" s="290">
        <f>$B$6-X5/2</f>
      </c>
      <c r="Z5" s="290">
        <f>$B$6-X5</f>
      </c>
      <c r="AA5" s="290">
        <f>W5*X5</f>
      </c>
      <c r="AB5" s="9"/>
      <c r="AC5" s="287">
        <f>4*$B$8</f>
        <v>2668.159100374850</v>
      </c>
      <c r="AD5" s="288">
        <f>(AC5/AD1)^(1/AD2)</f>
      </c>
      <c r="AE5" s="291">
        <v>1</v>
      </c>
      <c r="AF5" s="291">
        <f>$F$6</f>
        <v>98.8491298669699</v>
      </c>
      <c r="AG5" s="292">
        <f>2*AE5*TAN(($AC$5/$AD$1)^(1/$AD$2)*(AE5/(2*AF5)))</f>
      </c>
      <c r="AH5" s="292">
        <f>$B$6-AG5/2</f>
      </c>
      <c r="AI5" s="292">
        <f>$B$6-AG5</f>
      </c>
      <c r="AJ5" s="292">
        <f>AF5*AG5</f>
      </c>
      <c r="AK5" s="9"/>
      <c r="AL5" s="287">
        <f>1*$B$8</f>
        <v>667.039775093713</v>
      </c>
      <c r="AM5" s="288">
        <f>(AL5/AM1)^(1/AM2)</f>
      </c>
      <c r="AN5" s="289">
        <v>1</v>
      </c>
      <c r="AO5" s="289">
        <f>$F$6</f>
        <v>98.8491298669699</v>
      </c>
      <c r="AP5" s="290">
        <f>2*AN5*TAN(($AL$5/$AM$1)^(1/$AM$2)*(AN5/(2*AO5)))</f>
      </c>
      <c r="AQ5" s="290">
        <f>$B$6-AP5/2</f>
      </c>
      <c r="AR5" s="290">
        <f>$B$6-AP5</f>
      </c>
      <c r="AS5" s="290">
        <f>AO5*AP5</f>
      </c>
      <c r="AT5" s="9"/>
      <c r="AU5" s="287">
        <f>0.25*$B$8</f>
        <v>166.759943773428</v>
      </c>
      <c r="AV5" s="288">
        <f>(AU5/AV1)^(1/AV2)</f>
      </c>
      <c r="AW5" s="291">
        <v>1</v>
      </c>
      <c r="AX5" s="291">
        <f>$F$6</f>
        <v>98.8491298669699</v>
      </c>
      <c r="AY5" s="292">
        <f>2*AW5*TAN(($AU$5/$AV$1)^(1/$AV$2)*(AW5/(2*AX5)))</f>
      </c>
      <c r="AZ5" s="292">
        <f>$B$6-AY5/2</f>
      </c>
      <c r="BA5" s="292">
        <f>$B$6-AY5</f>
      </c>
      <c r="BB5" s="293">
        <f>AX5*AY5</f>
      </c>
    </row>
    <row r="6" ht="13.8" customHeight="1">
      <c r="A6" s="208">
        <f>'Prueba 01'!E71</f>
        <v>12.25</v>
      </c>
      <c r="B6" s="209">
        <f>'Prueba 01'!E72</f>
        <v>12.5</v>
      </c>
      <c r="C6" s="209">
        <f>'Prueba 01'!E73</f>
        <v>3.5</v>
      </c>
      <c r="D6" s="209">
        <f>'Prueba 01'!E74</f>
        <v>0</v>
      </c>
      <c r="E6" s="209">
        <f>'Prueba 01'!E75</f>
        <v>1.3</v>
      </c>
      <c r="F6" s="211">
        <f>(A6*2.54/10)^2/4*3.1415927*10*E6</f>
        <v>98.8491298669699</v>
      </c>
      <c r="G6" s="211">
        <f>F6*(B6-C6)</f>
        <v>889.642168802729</v>
      </c>
      <c r="H6" s="294"/>
      <c r="I6" s="295"/>
      <c r="J6" s="214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296">
        <v>2</v>
      </c>
      <c r="W6" s="297">
        <f>$F$6</f>
        <v>98.8491298669699</v>
      </c>
      <c r="X6" s="298">
        <f>2*V6*TAN(($T$5/$U$1)^(1/$U$2)*(V6/(2*W6)))</f>
      </c>
      <c r="Y6" s="298">
        <f>$B$6-X6/2</f>
      </c>
      <c r="Z6" s="298">
        <f>$B$6-X6</f>
      </c>
      <c r="AA6" s="298">
        <f>W6*X6</f>
      </c>
      <c r="AB6" s="9"/>
      <c r="AC6" s="9"/>
      <c r="AD6" s="9"/>
      <c r="AE6" s="299">
        <v>2</v>
      </c>
      <c r="AF6" s="300">
        <f>$F$6</f>
        <v>98.8491298669699</v>
      </c>
      <c r="AG6" s="301">
        <f>2*AE6*TAN(($AC$5/$AD$1)^(1/$AD$2)*(AE6/(2*AF6)))</f>
      </c>
      <c r="AH6" s="301">
        <f>$B$6-AG6/2</f>
      </c>
      <c r="AI6" s="301">
        <f>$B$6-AG6</f>
      </c>
      <c r="AJ6" s="301">
        <f>AF6*AG6</f>
      </c>
      <c r="AK6" s="9"/>
      <c r="AL6" s="9"/>
      <c r="AM6" s="9"/>
      <c r="AN6" s="296">
        <v>2</v>
      </c>
      <c r="AO6" s="297">
        <f>$F$6</f>
        <v>98.8491298669699</v>
      </c>
      <c r="AP6" s="298">
        <f>2*AN6*TAN(($AL$5/$AM$1)^(1/$AM$2)*(AN6/(2*AO6)))</f>
      </c>
      <c r="AQ6" s="298">
        <f>$B$6-AP6/2</f>
      </c>
      <c r="AR6" s="298">
        <f>$B$6-AP6</f>
      </c>
      <c r="AS6" s="298">
        <f>AO6*AP6</f>
      </c>
      <c r="AT6" s="9"/>
      <c r="AU6" s="9"/>
      <c r="AV6" s="9"/>
      <c r="AW6" s="299">
        <v>2</v>
      </c>
      <c r="AX6" s="300">
        <f>$F$6</f>
        <v>98.8491298669699</v>
      </c>
      <c r="AY6" s="301">
        <f>2*AW6*TAN(($AU$5/$AV$1)^(1/$AV$2)*(AW6/(2*AX6)))</f>
      </c>
      <c r="AZ6" s="301">
        <f>$B$6-AY6/2</f>
      </c>
      <c r="BA6" s="301">
        <f>$B$6-AY6</f>
      </c>
      <c r="BB6" s="302">
        <f>AX6*AY6</f>
      </c>
    </row>
    <row r="7" ht="13.8" customHeight="1">
      <c r="A7" s="224"/>
      <c r="B7" s="225"/>
      <c r="C7" s="226"/>
      <c r="D7" s="226"/>
      <c r="E7" s="226"/>
      <c r="F7" s="226"/>
      <c r="G7" s="226"/>
      <c r="H7" s="226"/>
      <c r="I7" s="226"/>
      <c r="J7" s="227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296">
        <v>3</v>
      </c>
      <c r="W7" s="297">
        <f>$F$6</f>
        <v>98.8491298669699</v>
      </c>
      <c r="X7" s="298">
        <f>2*V7*TAN(($T$5/$U$1)^(1/$U$2)*(V7/(2*W7)))</f>
      </c>
      <c r="Y7" s="298">
        <f>$B$6-X7/2</f>
      </c>
      <c r="Z7" s="298">
        <f>$B$6-X7</f>
      </c>
      <c r="AA7" s="298">
        <f>W7*X7</f>
      </c>
      <c r="AB7" s="9"/>
      <c r="AC7" s="9"/>
      <c r="AD7" s="9"/>
      <c r="AE7" s="299">
        <v>3</v>
      </c>
      <c r="AF7" s="300">
        <f>$F$6</f>
        <v>98.8491298669699</v>
      </c>
      <c r="AG7" s="301">
        <f>2*AE7*TAN(($AC$5/$AD$1)^(1/$AD$2)*(AE7/(2*AF7)))</f>
      </c>
      <c r="AH7" s="301">
        <f>$B$6-AG7/2</f>
      </c>
      <c r="AI7" s="301">
        <f>$B$6-AG7</f>
      </c>
      <c r="AJ7" s="301">
        <f>AF7*AG7</f>
      </c>
      <c r="AK7" s="9"/>
      <c r="AL7" s="9"/>
      <c r="AM7" s="9"/>
      <c r="AN7" s="296">
        <v>3</v>
      </c>
      <c r="AO7" s="297">
        <f>$F$6</f>
        <v>98.8491298669699</v>
      </c>
      <c r="AP7" s="298">
        <f>2*AN7*TAN(($AL$5/$AM$1)^(1/$AM$2)*(AN7/(2*AO7)))</f>
      </c>
      <c r="AQ7" s="298">
        <f>$B$6-AP7/2</f>
      </c>
      <c r="AR7" s="298">
        <f>$B$6-AP7</f>
      </c>
      <c r="AS7" s="298">
        <f>AO7*AP7</f>
      </c>
      <c r="AT7" s="9"/>
      <c r="AU7" s="9"/>
      <c r="AV7" s="9"/>
      <c r="AW7" s="299">
        <v>3</v>
      </c>
      <c r="AX7" s="300">
        <f>$F$6</f>
        <v>98.8491298669699</v>
      </c>
      <c r="AY7" s="301">
        <f>2*AW7*TAN(($AU$5/$AV$1)^(1/$AV$2)*(AW7/(2*AX7)))</f>
      </c>
      <c r="AZ7" s="301">
        <f>$B$6-AY7/2</f>
      </c>
      <c r="BA7" s="301">
        <f>$B$6-AY7</f>
      </c>
      <c r="BB7" s="302">
        <f>AX7*AY7</f>
      </c>
    </row>
    <row r="8" ht="13.8" customHeight="1">
      <c r="A8" t="s" s="228">
        <v>135</v>
      </c>
      <c r="B8" s="229">
        <f>'Prueba 01'!L72</f>
        <v>667.039775093713</v>
      </c>
      <c r="C8" s="182"/>
      <c r="D8" s="9"/>
      <c r="E8" s="9"/>
      <c r="F8" s="9"/>
      <c r="G8" s="9"/>
      <c r="H8" s="9"/>
      <c r="I8" s="9"/>
      <c r="J8" s="227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96">
        <v>4</v>
      </c>
      <c r="W8" s="297">
        <f>$F$6</f>
        <v>98.8491298669699</v>
      </c>
      <c r="X8" s="298">
        <f>2*V8*TAN(($T$5/$U$1)^(1/$U$2)*(V8/(2*W8)))</f>
      </c>
      <c r="Y8" s="298">
        <f>$B$6-X8/2</f>
      </c>
      <c r="Z8" s="298">
        <f>$B$6-X8</f>
      </c>
      <c r="AA8" s="298">
        <f>W8*X8</f>
      </c>
      <c r="AB8" s="9"/>
      <c r="AC8" s="9"/>
      <c r="AD8" s="9"/>
      <c r="AE8" s="299">
        <v>4</v>
      </c>
      <c r="AF8" s="300">
        <f>$F$6</f>
        <v>98.8491298669699</v>
      </c>
      <c r="AG8" s="301">
        <f>2*AE8*TAN(($AC$5/$AD$1)^(1/$AD$2)*(AE8/(2*AF8)))</f>
      </c>
      <c r="AH8" s="301">
        <f>$B$6-AG8/2</f>
      </c>
      <c r="AI8" s="301">
        <f>$B$6-AG8</f>
      </c>
      <c r="AJ8" s="301">
        <f>AF8*AG8</f>
      </c>
      <c r="AK8" s="9"/>
      <c r="AL8" s="9"/>
      <c r="AM8" s="9"/>
      <c r="AN8" s="296">
        <v>4</v>
      </c>
      <c r="AO8" s="297">
        <f>$F$6</f>
        <v>98.8491298669699</v>
      </c>
      <c r="AP8" s="298">
        <f>2*AN8*TAN(($AL$5/$AM$1)^(1/$AM$2)*(AN8/(2*AO8)))</f>
      </c>
      <c r="AQ8" s="298">
        <f>$B$6-AP8/2</f>
      </c>
      <c r="AR8" s="298">
        <f>$B$6-AP8</f>
      </c>
      <c r="AS8" s="298">
        <f>AO8*AP8</f>
      </c>
      <c r="AT8" s="9"/>
      <c r="AU8" s="9"/>
      <c r="AV8" s="9"/>
      <c r="AW8" s="299">
        <v>4</v>
      </c>
      <c r="AX8" s="300">
        <f>$F$6</f>
        <v>98.8491298669699</v>
      </c>
      <c r="AY8" s="301">
        <f>2*AW8*TAN(($AU$5/$AV$1)^(1/$AV$2)*(AW8/(2*AX8)))</f>
      </c>
      <c r="AZ8" s="301">
        <f>$B$6-AY8/2</f>
      </c>
      <c r="BA8" s="301">
        <f>$B$6-AY8</f>
      </c>
      <c r="BB8" s="302">
        <f>AX8*AY8</f>
      </c>
    </row>
    <row r="9" ht="15.85" customHeight="1">
      <c r="A9" s="232"/>
      <c r="B9" s="226"/>
      <c r="C9" s="9"/>
      <c r="D9" s="9"/>
      <c r="E9" s="9"/>
      <c r="F9" s="9"/>
      <c r="G9" s="9"/>
      <c r="H9" s="9"/>
      <c r="I9" s="9"/>
      <c r="J9" s="233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296">
        <v>5</v>
      </c>
      <c r="W9" s="297">
        <f>$F$6</f>
        <v>98.8491298669699</v>
      </c>
      <c r="X9" s="298">
        <f>2*V9*TAN(($T$5/$U$1)^(1/$U$2)*(V9/(2*W9)))</f>
      </c>
      <c r="Y9" s="298">
        <f>$B$6-X9/2</f>
      </c>
      <c r="Z9" s="298">
        <f>$B$6-X9</f>
      </c>
      <c r="AA9" s="298">
        <f>W9*X9</f>
      </c>
      <c r="AB9" s="9"/>
      <c r="AC9" s="9"/>
      <c r="AD9" s="9"/>
      <c r="AE9" s="299">
        <v>5</v>
      </c>
      <c r="AF9" s="300">
        <f>$F$6</f>
        <v>98.8491298669699</v>
      </c>
      <c r="AG9" s="301">
        <f>2*AE9*TAN(($AC$5/$AD$1)^(1/$AD$2)*(AE9/(2*AF9)))</f>
      </c>
      <c r="AH9" s="301">
        <f>$B$6-AG9/2</f>
      </c>
      <c r="AI9" s="301">
        <f>$B$6-AG9</f>
      </c>
      <c r="AJ9" s="301">
        <f>AF9*AG9</f>
      </c>
      <c r="AK9" s="9"/>
      <c r="AL9" s="9"/>
      <c r="AM9" s="9"/>
      <c r="AN9" s="296">
        <v>5</v>
      </c>
      <c r="AO9" s="297">
        <f>$F$6</f>
        <v>98.8491298669699</v>
      </c>
      <c r="AP9" s="298">
        <f>2*AN9*TAN(($AL$5/$AM$1)^(1/$AM$2)*(AN9/(2*AO9)))</f>
      </c>
      <c r="AQ9" s="298">
        <f>$B$6-AP9/2</f>
      </c>
      <c r="AR9" s="298">
        <f>$B$6-AP9</f>
      </c>
      <c r="AS9" s="298">
        <f>AO9*AP9</f>
      </c>
      <c r="AT9" s="9"/>
      <c r="AU9" s="9"/>
      <c r="AV9" s="9"/>
      <c r="AW9" s="299">
        <v>5</v>
      </c>
      <c r="AX9" s="300">
        <f>$F$6</f>
        <v>98.8491298669699</v>
      </c>
      <c r="AY9" s="301">
        <f>2*AW9*TAN(($AU$5/$AV$1)^(1/$AV$2)*(AW9/(2*AX9)))</f>
      </c>
      <c r="AZ9" s="301">
        <f>$B$6-AY9/2</f>
      </c>
      <c r="BA9" s="301">
        <f>$B$6-AY9</f>
      </c>
      <c r="BB9" s="302">
        <f>AX9*AY9</f>
      </c>
    </row>
    <row r="10" ht="15.35" customHeight="1">
      <c r="A10" s="24"/>
      <c r="B10" s="9"/>
      <c r="C10" s="9"/>
      <c r="D10" s="9"/>
      <c r="E10" s="9"/>
      <c r="F10" s="9"/>
      <c r="G10" s="9"/>
      <c r="H10" s="9"/>
      <c r="I10" s="234"/>
      <c r="J10" s="233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296">
        <v>6</v>
      </c>
      <c r="W10" s="297">
        <f>$F$6</f>
        <v>98.8491298669699</v>
      </c>
      <c r="X10" s="298">
        <f>2*V10*TAN(($T$5/$U$1)^(1/$U$2)*(V10/(2*W10)))</f>
      </c>
      <c r="Y10" s="298">
        <f>$B$6-X10/2</f>
      </c>
      <c r="Z10" s="298">
        <f>$B$6-X10</f>
      </c>
      <c r="AA10" s="298">
        <f>W10*X10</f>
      </c>
      <c r="AB10" s="9"/>
      <c r="AC10" s="9"/>
      <c r="AD10" s="9"/>
      <c r="AE10" s="299">
        <v>6</v>
      </c>
      <c r="AF10" s="300">
        <f>$F$6</f>
        <v>98.8491298669699</v>
      </c>
      <c r="AG10" s="301">
        <f>2*AE10*TAN(($AC$5/$AD$1)^(1/$AD$2)*(AE10/(2*AF10)))</f>
      </c>
      <c r="AH10" s="301">
        <f>$B$6-AG10/2</f>
      </c>
      <c r="AI10" s="301">
        <f>$B$6-AG10</f>
      </c>
      <c r="AJ10" s="301">
        <f>AF10*AG10</f>
      </c>
      <c r="AK10" s="9"/>
      <c r="AL10" s="9"/>
      <c r="AM10" s="9"/>
      <c r="AN10" s="296">
        <v>6</v>
      </c>
      <c r="AO10" s="297">
        <f>$F$6</f>
        <v>98.8491298669699</v>
      </c>
      <c r="AP10" s="298">
        <f>2*AN10*TAN(($AL$5/$AM$1)^(1/$AM$2)*(AN10/(2*AO10)))</f>
      </c>
      <c r="AQ10" s="298">
        <f>$B$6-AP10/2</f>
      </c>
      <c r="AR10" s="298">
        <f>$B$6-AP10</f>
      </c>
      <c r="AS10" s="298">
        <f>AO10*AP10</f>
      </c>
      <c r="AT10" s="9"/>
      <c r="AU10" s="9"/>
      <c r="AV10" s="9"/>
      <c r="AW10" s="299">
        <v>6</v>
      </c>
      <c r="AX10" s="300">
        <f>$F$6</f>
        <v>98.8491298669699</v>
      </c>
      <c r="AY10" s="301">
        <f>2*AW10*TAN(($AU$5/$AV$1)^(1/$AV$2)*(AW10/(2*AX10)))</f>
      </c>
      <c r="AZ10" s="301">
        <f>$B$6-AY10/2</f>
      </c>
      <c r="BA10" s="301">
        <f>$B$6-AY10</f>
      </c>
      <c r="BB10" s="302">
        <f>AX10*AY10</f>
      </c>
    </row>
    <row r="11" ht="15.35" customHeight="1">
      <c r="A11" s="24"/>
      <c r="B11" s="235"/>
      <c r="C11" s="235"/>
      <c r="D11" s="235"/>
      <c r="E11" s="9"/>
      <c r="F11" s="9"/>
      <c r="G11" s="9"/>
      <c r="H11" s="9"/>
      <c r="I11" s="9"/>
      <c r="J11" s="236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296">
        <v>7</v>
      </c>
      <c r="W11" s="297">
        <f>$F$6</f>
        <v>98.8491298669699</v>
      </c>
      <c r="X11" s="298">
        <f>2*V11*TAN(($T$5/$U$1)^(1/$U$2)*(V11/(2*W11)))</f>
      </c>
      <c r="Y11" s="298">
        <f>$B$6-X11/2</f>
      </c>
      <c r="Z11" s="298">
        <f>$B$6-X11</f>
      </c>
      <c r="AA11" s="298">
        <f>W11*X11</f>
      </c>
      <c r="AB11" s="9"/>
      <c r="AC11" s="9"/>
      <c r="AD11" s="9"/>
      <c r="AE11" s="299">
        <v>7</v>
      </c>
      <c r="AF11" s="300">
        <f>$F$6</f>
        <v>98.8491298669699</v>
      </c>
      <c r="AG11" s="301">
        <f>2*AE11*TAN(($AC$5/$AD$1)^(1/$AD$2)*(AE11/(2*AF11)))</f>
      </c>
      <c r="AH11" s="301">
        <f>$B$6-AG11/2</f>
      </c>
      <c r="AI11" s="301">
        <f>$B$6-AG11</f>
      </c>
      <c r="AJ11" s="301">
        <f>AF11*AG11</f>
      </c>
      <c r="AK11" s="9"/>
      <c r="AL11" s="9"/>
      <c r="AM11" s="9"/>
      <c r="AN11" s="296">
        <v>7</v>
      </c>
      <c r="AO11" s="297">
        <f>$F$6</f>
        <v>98.8491298669699</v>
      </c>
      <c r="AP11" s="298">
        <f>2*AN11*TAN(($AL$5/$AM$1)^(1/$AM$2)*(AN11/(2*AO11)))</f>
      </c>
      <c r="AQ11" s="298">
        <f>$B$6-AP11/2</f>
      </c>
      <c r="AR11" s="298">
        <f>$B$6-AP11</f>
      </c>
      <c r="AS11" s="298">
        <f>AO11*AP11</f>
      </c>
      <c r="AT11" s="9"/>
      <c r="AU11" s="9"/>
      <c r="AV11" s="9"/>
      <c r="AW11" s="299">
        <v>7</v>
      </c>
      <c r="AX11" s="300">
        <f>$F$6</f>
        <v>98.8491298669699</v>
      </c>
      <c r="AY11" s="301">
        <f>2*AW11*TAN(($AU$5/$AV$1)^(1/$AV$2)*(AW11/(2*AX11)))</f>
      </c>
      <c r="AZ11" s="301">
        <f>$B$6-AY11/2</f>
      </c>
      <c r="BA11" s="301">
        <f>$B$6-AY11</f>
      </c>
      <c r="BB11" s="302">
        <f>AX11*AY11</f>
      </c>
    </row>
    <row r="12" ht="15.35" customHeight="1">
      <c r="A12" s="24"/>
      <c r="B12" s="9"/>
      <c r="C12" s="9"/>
      <c r="D12" s="9"/>
      <c r="E12" s="9"/>
      <c r="F12" s="9"/>
      <c r="G12" s="9"/>
      <c r="H12" s="9"/>
      <c r="I12" s="237"/>
      <c r="J12" s="238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296">
        <v>8</v>
      </c>
      <c r="W12" s="297">
        <f>$F$6</f>
        <v>98.8491298669699</v>
      </c>
      <c r="X12" s="298">
        <f>2*V12*TAN(($T$5/$U$1)^(1/$U$2)*(V12/(2*W12)))</f>
      </c>
      <c r="Y12" s="298">
        <f>$B$6-X12/2</f>
      </c>
      <c r="Z12" s="298">
        <f>$B$6-X12</f>
      </c>
      <c r="AA12" s="298">
        <f>W12*X12</f>
      </c>
      <c r="AB12" s="9"/>
      <c r="AC12" s="9"/>
      <c r="AD12" s="9"/>
      <c r="AE12" s="299">
        <v>8</v>
      </c>
      <c r="AF12" s="300">
        <f>$F$6</f>
        <v>98.8491298669699</v>
      </c>
      <c r="AG12" s="301">
        <f>2*AE12*TAN(($AC$5/$AD$1)^(1/$AD$2)*(AE12/(2*AF12)))</f>
      </c>
      <c r="AH12" s="301">
        <f>$B$6-AG12/2</f>
      </c>
      <c r="AI12" s="301">
        <f>$B$6-AG12</f>
      </c>
      <c r="AJ12" s="301">
        <f>AF12*AG12</f>
      </c>
      <c r="AK12" s="9"/>
      <c r="AL12" s="9"/>
      <c r="AM12" s="9"/>
      <c r="AN12" s="296">
        <v>8</v>
      </c>
      <c r="AO12" s="297">
        <f>$F$6</f>
        <v>98.8491298669699</v>
      </c>
      <c r="AP12" s="298">
        <f>2*AN12*TAN(($AL$5/$AM$1)^(1/$AM$2)*(AN12/(2*AO12)))</f>
      </c>
      <c r="AQ12" s="298">
        <f>$B$6-AP12/2</f>
      </c>
      <c r="AR12" s="298">
        <f>$B$6-AP12</f>
      </c>
      <c r="AS12" s="298">
        <f>AO12*AP12</f>
      </c>
      <c r="AT12" s="9"/>
      <c r="AU12" s="9"/>
      <c r="AV12" s="9"/>
      <c r="AW12" s="299">
        <v>8</v>
      </c>
      <c r="AX12" s="300">
        <f>$F$6</f>
        <v>98.8491298669699</v>
      </c>
      <c r="AY12" s="301">
        <f>2*AW12*TAN(($AU$5/$AV$1)^(1/$AV$2)*(AW12/(2*AX12)))</f>
      </c>
      <c r="AZ12" s="301">
        <f>$B$6-AY12/2</f>
      </c>
      <c r="BA12" s="301">
        <f>$B$6-AY12</f>
      </c>
      <c r="BB12" s="302">
        <f>AX12*AY12</f>
      </c>
    </row>
    <row r="13" ht="15.35" customHeight="1">
      <c r="A13" s="24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296">
        <v>9</v>
      </c>
      <c r="W13" s="297">
        <f>$F$6</f>
        <v>98.8491298669699</v>
      </c>
      <c r="X13" s="298">
        <f>2*V13*TAN(($T$5/$U$1)^(1/$U$2)*(V13/(2*W13)))</f>
      </c>
      <c r="Y13" s="298">
        <f>$B$6-X13/2</f>
      </c>
      <c r="Z13" s="298">
        <f>$B$6-X13</f>
      </c>
      <c r="AA13" s="298">
        <f>W13*X13</f>
      </c>
      <c r="AB13" s="9"/>
      <c r="AC13" s="9"/>
      <c r="AD13" s="9"/>
      <c r="AE13" s="299">
        <v>9</v>
      </c>
      <c r="AF13" s="300">
        <f>$F$6</f>
        <v>98.8491298669699</v>
      </c>
      <c r="AG13" s="301">
        <f>2*AE13*TAN(($AC$5/$AD$1)^(1/$AD$2)*(AE13/(2*AF13)))</f>
      </c>
      <c r="AH13" s="301">
        <f>$B$6-AG13/2</f>
      </c>
      <c r="AI13" s="301">
        <f>$B$6-AG13</f>
      </c>
      <c r="AJ13" s="301">
        <f>AF13*AG13</f>
      </c>
      <c r="AK13" s="9"/>
      <c r="AL13" s="9"/>
      <c r="AM13" s="9"/>
      <c r="AN13" s="296">
        <v>9</v>
      </c>
      <c r="AO13" s="297">
        <f>$F$6</f>
        <v>98.8491298669699</v>
      </c>
      <c r="AP13" s="298">
        <f>2*AN13*TAN(($AL$5/$AM$1)^(1/$AM$2)*(AN13/(2*AO13)))</f>
      </c>
      <c r="AQ13" s="298">
        <f>$B$6-AP13/2</f>
      </c>
      <c r="AR13" s="298">
        <f>$B$6-AP13</f>
      </c>
      <c r="AS13" s="298">
        <f>AO13*AP13</f>
      </c>
      <c r="AT13" s="9"/>
      <c r="AU13" s="9"/>
      <c r="AV13" s="9"/>
      <c r="AW13" s="299">
        <v>9</v>
      </c>
      <c r="AX13" s="300">
        <f>$F$6</f>
        <v>98.8491298669699</v>
      </c>
      <c r="AY13" s="301">
        <f>2*AW13*TAN(($AU$5/$AV$1)^(1/$AV$2)*(AW13/(2*AX13)))</f>
      </c>
      <c r="AZ13" s="301">
        <f>$B$6-AY13/2</f>
      </c>
      <c r="BA13" s="301">
        <f>$B$6-AY13</f>
      </c>
      <c r="BB13" s="302">
        <f>AX13*AY13</f>
      </c>
    </row>
    <row r="14" ht="15.35" customHeight="1">
      <c r="A14" s="2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297">
        <v>10</v>
      </c>
      <c r="W14" s="297">
        <f>$F$6</f>
        <v>98.8491298669699</v>
      </c>
      <c r="X14" s="298">
        <f>2*V14*TAN(($T$5/$U$1)^(1/$U$2)*(V14/(2*W14)))</f>
      </c>
      <c r="Y14" s="298">
        <f>$B$6-X14/2</f>
      </c>
      <c r="Z14" s="298">
        <f>$B$6-X14</f>
      </c>
      <c r="AA14" s="298">
        <f>W14*X14</f>
      </c>
      <c r="AB14" s="9"/>
      <c r="AC14" s="9"/>
      <c r="AD14" s="9"/>
      <c r="AE14" s="300">
        <v>10</v>
      </c>
      <c r="AF14" s="300">
        <f>$F$6</f>
        <v>98.8491298669699</v>
      </c>
      <c r="AG14" s="301">
        <f>2*AE14*TAN(($AC$5/$AD$1)^(1/$AD$2)*(AE14/(2*AF14)))</f>
      </c>
      <c r="AH14" s="301">
        <f>$B$6-AG14/2</f>
      </c>
      <c r="AI14" s="301">
        <f>$B$6-AG14</f>
      </c>
      <c r="AJ14" s="301">
        <f>AF14*AG14</f>
      </c>
      <c r="AK14" s="9"/>
      <c r="AL14" s="9"/>
      <c r="AM14" s="9"/>
      <c r="AN14" s="297">
        <v>10</v>
      </c>
      <c r="AO14" s="297">
        <f>$F$6</f>
        <v>98.8491298669699</v>
      </c>
      <c r="AP14" s="298">
        <f>2*AN14*TAN(($AL$5/$AM$1)^(1/$AM$2)*(AN14/(2*AO14)))</f>
      </c>
      <c r="AQ14" s="298">
        <f>$B$6-AP14/2</f>
      </c>
      <c r="AR14" s="298">
        <f>$B$6-AP14</f>
      </c>
      <c r="AS14" s="298">
        <f>AO14*AP14</f>
      </c>
      <c r="AT14" s="9"/>
      <c r="AU14" s="9"/>
      <c r="AV14" s="9"/>
      <c r="AW14" s="300">
        <v>10</v>
      </c>
      <c r="AX14" s="300">
        <f>$F$6</f>
        <v>98.8491298669699</v>
      </c>
      <c r="AY14" s="301">
        <f>2*AW14*TAN(($AU$5/$AV$1)^(1/$AV$2)*(AW14/(2*AX14)))</f>
      </c>
      <c r="AZ14" s="301">
        <f>$B$6-AY14/2</f>
      </c>
      <c r="BA14" s="301">
        <f>$B$6-AY14</f>
      </c>
      <c r="BB14" s="302">
        <f>AX14*AY14</f>
      </c>
    </row>
    <row r="15" ht="15.35" customHeight="1">
      <c r="A15" s="24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296">
        <v>11</v>
      </c>
      <c r="W15" s="297">
        <f>$F$6</f>
        <v>98.8491298669699</v>
      </c>
      <c r="X15" s="298">
        <f>2*V15*TAN(($T$5/$U$1)^(1/$U$2)*(V15/(2*W15)))</f>
      </c>
      <c r="Y15" s="298">
        <f>$B$6-X15/2</f>
      </c>
      <c r="Z15" s="298">
        <f>$B$6-X15</f>
      </c>
      <c r="AA15" s="298">
        <f>W15*X15</f>
      </c>
      <c r="AB15" s="9"/>
      <c r="AC15" s="9"/>
      <c r="AD15" s="9"/>
      <c r="AE15" s="299">
        <v>11</v>
      </c>
      <c r="AF15" s="300">
        <f>$F$6</f>
        <v>98.8491298669699</v>
      </c>
      <c r="AG15" s="301">
        <f>2*AE15*TAN(($AC$5/$AD$1)^(1/$AD$2)*(AE15/(2*AF15)))</f>
      </c>
      <c r="AH15" s="301">
        <f>$B$6-AG15/2</f>
      </c>
      <c r="AI15" s="301">
        <f>$B$6-AG15</f>
      </c>
      <c r="AJ15" s="301">
        <f>AF15*AG15</f>
      </c>
      <c r="AK15" s="9"/>
      <c r="AL15" s="9"/>
      <c r="AM15" s="9"/>
      <c r="AN15" s="296">
        <v>11</v>
      </c>
      <c r="AO15" s="297">
        <f>$F$6</f>
        <v>98.8491298669699</v>
      </c>
      <c r="AP15" s="298">
        <f>2*AN15*TAN(($AL$5/$AM$1)^(1/$AM$2)*(AN15/(2*AO15)))</f>
      </c>
      <c r="AQ15" s="298">
        <f>$B$6-AP15/2</f>
      </c>
      <c r="AR15" s="298">
        <f>$B$6-AP15</f>
      </c>
      <c r="AS15" s="298">
        <f>AO15*AP15</f>
      </c>
      <c r="AT15" s="9"/>
      <c r="AU15" s="9"/>
      <c r="AV15" s="9"/>
      <c r="AW15" s="299">
        <v>11</v>
      </c>
      <c r="AX15" s="300">
        <f>$F$6</f>
        <v>98.8491298669699</v>
      </c>
      <c r="AY15" s="301">
        <f>2*AW15*TAN(($AU$5/$AV$1)^(1/$AV$2)*(AW15/(2*AX15)))</f>
      </c>
      <c r="AZ15" s="301">
        <f>$B$6-AY15/2</f>
      </c>
      <c r="BA15" s="301">
        <f>$B$6-AY15</f>
      </c>
      <c r="BB15" s="302">
        <f>AX15*AY15</f>
      </c>
    </row>
    <row r="16" ht="15.35" customHeight="1">
      <c r="A16" s="24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296">
        <v>12</v>
      </c>
      <c r="W16" s="297">
        <f>$F$6</f>
        <v>98.8491298669699</v>
      </c>
      <c r="X16" s="298">
        <f>2*V16*TAN(($T$5/$U$1)^(1/$U$2)*(V16/(2*W16)))</f>
      </c>
      <c r="Y16" s="298">
        <f>$B$6-X16/2</f>
      </c>
      <c r="Z16" s="298">
        <f>$B$6-X16</f>
      </c>
      <c r="AA16" s="298">
        <f>W16*X16</f>
      </c>
      <c r="AB16" s="9"/>
      <c r="AC16" s="9"/>
      <c r="AD16" s="9"/>
      <c r="AE16" s="299">
        <v>12</v>
      </c>
      <c r="AF16" s="300">
        <f>$F$6</f>
        <v>98.8491298669699</v>
      </c>
      <c r="AG16" s="301">
        <f>2*AE16*TAN(($AC$5/$AD$1)^(1/$AD$2)*(AE16/(2*AF16)))</f>
      </c>
      <c r="AH16" s="301">
        <f>$B$6-AG16/2</f>
      </c>
      <c r="AI16" s="301">
        <f>$B$6-AG16</f>
      </c>
      <c r="AJ16" s="301">
        <f>AF16*AG16</f>
      </c>
      <c r="AK16" s="9"/>
      <c r="AL16" s="9"/>
      <c r="AM16" s="9"/>
      <c r="AN16" s="296">
        <v>12</v>
      </c>
      <c r="AO16" s="297">
        <f>$F$6</f>
        <v>98.8491298669699</v>
      </c>
      <c r="AP16" s="298">
        <f>2*AN16*TAN(($AL$5/$AM$1)^(1/$AM$2)*(AN16/(2*AO16)))</f>
      </c>
      <c r="AQ16" s="298">
        <f>$B$6-AP16/2</f>
      </c>
      <c r="AR16" s="298">
        <f>$B$6-AP16</f>
      </c>
      <c r="AS16" s="298">
        <f>AO16*AP16</f>
      </c>
      <c r="AT16" s="9"/>
      <c r="AU16" s="9"/>
      <c r="AV16" s="9"/>
      <c r="AW16" s="299">
        <v>12</v>
      </c>
      <c r="AX16" s="300">
        <f>$F$6</f>
        <v>98.8491298669699</v>
      </c>
      <c r="AY16" s="301">
        <f>2*AW16*TAN(($AU$5/$AV$1)^(1/$AV$2)*(AW16/(2*AX16)))</f>
      </c>
      <c r="AZ16" s="301">
        <f>$B$6-AY16/2</f>
      </c>
      <c r="BA16" s="301">
        <f>$B$6-AY16</f>
      </c>
      <c r="BB16" s="302">
        <f>AX16*AY16</f>
      </c>
    </row>
    <row r="17" ht="15.35" customHeight="1">
      <c r="A17" s="24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296">
        <v>13</v>
      </c>
      <c r="W17" s="297">
        <f>$F$6</f>
        <v>98.8491298669699</v>
      </c>
      <c r="X17" s="298">
        <f>2*V17*TAN(($T$5/$U$1)^(1/$U$2)*(V17/(2*W17)))</f>
      </c>
      <c r="Y17" s="298">
        <f>$B$6-X17/2</f>
      </c>
      <c r="Z17" s="298">
        <f>$B$6-X17</f>
      </c>
      <c r="AA17" s="298">
        <f>W17*X17</f>
      </c>
      <c r="AB17" s="9"/>
      <c r="AC17" s="9"/>
      <c r="AD17" s="9"/>
      <c r="AE17" s="299">
        <v>13</v>
      </c>
      <c r="AF17" s="300">
        <f>$F$6</f>
        <v>98.8491298669699</v>
      </c>
      <c r="AG17" s="301">
        <f>2*AE17*TAN(($AC$5/$AD$1)^(1/$AD$2)*(AE17/(2*AF17)))</f>
      </c>
      <c r="AH17" s="301">
        <f>$B$6-AG17/2</f>
      </c>
      <c r="AI17" s="301">
        <f>$B$6-AG17</f>
      </c>
      <c r="AJ17" s="301">
        <f>AF17*AG17</f>
      </c>
      <c r="AK17" s="9"/>
      <c r="AL17" s="9"/>
      <c r="AM17" s="9"/>
      <c r="AN17" s="296">
        <v>13</v>
      </c>
      <c r="AO17" s="297">
        <f>$F$6</f>
        <v>98.8491298669699</v>
      </c>
      <c r="AP17" s="298">
        <f>2*AN17*TAN(($AL$5/$AM$1)^(1/$AM$2)*(AN17/(2*AO17)))</f>
      </c>
      <c r="AQ17" s="298">
        <f>$B$6-AP17/2</f>
      </c>
      <c r="AR17" s="298">
        <f>$B$6-AP17</f>
      </c>
      <c r="AS17" s="298">
        <f>AO17*AP17</f>
      </c>
      <c r="AT17" s="9"/>
      <c r="AU17" s="9"/>
      <c r="AV17" s="9"/>
      <c r="AW17" s="299">
        <v>13</v>
      </c>
      <c r="AX17" s="300">
        <f>$F$6</f>
        <v>98.8491298669699</v>
      </c>
      <c r="AY17" s="301">
        <f>2*AW17*TAN(($AU$5/$AV$1)^(1/$AV$2)*(AW17/(2*AX17)))</f>
      </c>
      <c r="AZ17" s="301">
        <f>$B$6-AY17/2</f>
      </c>
      <c r="BA17" s="301">
        <f>$B$6-AY17</f>
      </c>
      <c r="BB17" s="302">
        <f>AX17*AY17</f>
      </c>
    </row>
    <row r="18" ht="15.35" customHeight="1">
      <c r="A18" s="2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296">
        <v>14</v>
      </c>
      <c r="W18" s="297">
        <f>$F$6</f>
        <v>98.8491298669699</v>
      </c>
      <c r="X18" s="298">
        <f>2*V18*TAN(($T$5/$U$1)^(1/$U$2)*(V18/(2*W18)))</f>
      </c>
      <c r="Y18" s="298">
        <f>$B$6-X18/2</f>
      </c>
      <c r="Z18" s="298">
        <f>$B$6-X18</f>
      </c>
      <c r="AA18" s="298">
        <f>W18*X18</f>
      </c>
      <c r="AB18" s="9"/>
      <c r="AC18" s="9"/>
      <c r="AD18" s="9"/>
      <c r="AE18" s="299">
        <v>14</v>
      </c>
      <c r="AF18" s="300">
        <f>$F$6</f>
        <v>98.8491298669699</v>
      </c>
      <c r="AG18" s="301">
        <f>2*AE18*TAN(($AC$5/$AD$1)^(1/$AD$2)*(AE18/(2*AF18)))</f>
      </c>
      <c r="AH18" s="301">
        <f>$B$6-AG18/2</f>
      </c>
      <c r="AI18" s="301">
        <f>$B$6-AG18</f>
      </c>
      <c r="AJ18" s="301">
        <f>AF18*AG18</f>
      </c>
      <c r="AK18" s="9"/>
      <c r="AL18" s="9"/>
      <c r="AM18" s="9"/>
      <c r="AN18" s="296">
        <v>14</v>
      </c>
      <c r="AO18" s="297">
        <f>$F$6</f>
        <v>98.8491298669699</v>
      </c>
      <c r="AP18" s="298">
        <f>2*AN18*TAN(($AL$5/$AM$1)^(1/$AM$2)*(AN18/(2*AO18)))</f>
      </c>
      <c r="AQ18" s="298">
        <f>$B$6-AP18/2</f>
      </c>
      <c r="AR18" s="298">
        <f>$B$6-AP18</f>
      </c>
      <c r="AS18" s="298">
        <f>AO18*AP18</f>
      </c>
      <c r="AT18" s="9"/>
      <c r="AU18" s="9"/>
      <c r="AV18" s="9"/>
      <c r="AW18" s="299">
        <v>14</v>
      </c>
      <c r="AX18" s="300">
        <f>$F$6</f>
        <v>98.8491298669699</v>
      </c>
      <c r="AY18" s="301">
        <f>2*AW18*TAN(($AU$5/$AV$1)^(1/$AV$2)*(AW18/(2*AX18)))</f>
      </c>
      <c r="AZ18" s="301">
        <f>$B$6-AY18/2</f>
      </c>
      <c r="BA18" s="301">
        <f>$B$6-AY18</f>
      </c>
      <c r="BB18" s="302">
        <f>AX18*AY18</f>
      </c>
    </row>
    <row r="19" ht="15.35" customHeight="1">
      <c r="A19" s="24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296">
        <v>15</v>
      </c>
      <c r="W19" s="297">
        <f>$F$6</f>
        <v>98.8491298669699</v>
      </c>
      <c r="X19" s="298">
        <f>2*V19*TAN(($T$5/$U$1)^(1/$U$2)*(V19/(2*W19)))</f>
      </c>
      <c r="Y19" s="298">
        <f>$B$6-X19/2</f>
      </c>
      <c r="Z19" s="298">
        <f>$B$6-X19</f>
      </c>
      <c r="AA19" s="298">
        <f>W19*X19</f>
      </c>
      <c r="AB19" s="9"/>
      <c r="AC19" s="9"/>
      <c r="AD19" s="9"/>
      <c r="AE19" s="299">
        <v>15</v>
      </c>
      <c r="AF19" s="300">
        <f>$F$6</f>
        <v>98.8491298669699</v>
      </c>
      <c r="AG19" s="301">
        <f>2*AE19*TAN(($AC$5/$AD$1)^(1/$AD$2)*(AE19/(2*AF19)))</f>
      </c>
      <c r="AH19" s="301">
        <f>$B$6-AG19/2</f>
      </c>
      <c r="AI19" s="301">
        <f>$B$6-AG19</f>
      </c>
      <c r="AJ19" s="301">
        <f>AF19*AG19</f>
      </c>
      <c r="AK19" s="9"/>
      <c r="AL19" s="9"/>
      <c r="AM19" s="9"/>
      <c r="AN19" s="296">
        <v>15</v>
      </c>
      <c r="AO19" s="297">
        <f>$F$6</f>
        <v>98.8491298669699</v>
      </c>
      <c r="AP19" s="298">
        <f>2*AN19*TAN(($AL$5/$AM$1)^(1/$AM$2)*(AN19/(2*AO19)))</f>
      </c>
      <c r="AQ19" s="298">
        <f>$B$6-AP19/2</f>
      </c>
      <c r="AR19" s="298">
        <f>$B$6-AP19</f>
      </c>
      <c r="AS19" s="298">
        <f>AO19*AP19</f>
      </c>
      <c r="AT19" s="9"/>
      <c r="AU19" s="9"/>
      <c r="AV19" s="9"/>
      <c r="AW19" s="299">
        <v>15</v>
      </c>
      <c r="AX19" s="300">
        <f>$F$6</f>
        <v>98.8491298669699</v>
      </c>
      <c r="AY19" s="301">
        <f>2*AW19*TAN(($AU$5/$AV$1)^(1/$AV$2)*(AW19/(2*AX19)))</f>
      </c>
      <c r="AZ19" s="301">
        <f>$B$6-AY19/2</f>
      </c>
      <c r="BA19" s="301">
        <f>$B$6-AY19</f>
      </c>
      <c r="BB19" s="302">
        <f>AX19*AY19</f>
      </c>
    </row>
    <row r="20" ht="15.35" customHeight="1">
      <c r="A20" s="24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296">
        <v>16</v>
      </c>
      <c r="W20" s="297">
        <f>$F$6</f>
        <v>98.8491298669699</v>
      </c>
      <c r="X20" s="298">
        <f>2*V20*TAN(($T$5/$U$1)^(1/$U$2)*(V20/(2*W20)))</f>
      </c>
      <c r="Y20" s="298">
        <f>$B$6-X20/2</f>
      </c>
      <c r="Z20" s="298">
        <f>$B$6-X20</f>
      </c>
      <c r="AA20" s="298">
        <f>W20*X20</f>
      </c>
      <c r="AB20" s="9"/>
      <c r="AC20" s="9"/>
      <c r="AD20" s="9"/>
      <c r="AE20" s="299">
        <v>16</v>
      </c>
      <c r="AF20" s="300">
        <f>$F$6</f>
        <v>98.8491298669699</v>
      </c>
      <c r="AG20" s="301">
        <f>2*AE20*TAN(($AC$5/$AD$1)^(1/$AD$2)*(AE20/(2*AF20)))</f>
      </c>
      <c r="AH20" s="301">
        <f>$B$6-AG20/2</f>
      </c>
      <c r="AI20" s="301">
        <f>$B$6-AG20</f>
      </c>
      <c r="AJ20" s="301">
        <f>AF20*AG20</f>
      </c>
      <c r="AK20" s="9"/>
      <c r="AL20" s="9"/>
      <c r="AM20" s="9"/>
      <c r="AN20" s="296">
        <v>16</v>
      </c>
      <c r="AO20" s="297">
        <f>$F$6</f>
        <v>98.8491298669699</v>
      </c>
      <c r="AP20" s="298">
        <f>2*AN20*TAN(($AL$5/$AM$1)^(1/$AM$2)*(AN20/(2*AO20)))</f>
      </c>
      <c r="AQ20" s="298">
        <f>$B$6-AP20/2</f>
      </c>
      <c r="AR20" s="298">
        <f>$B$6-AP20</f>
      </c>
      <c r="AS20" s="298">
        <f>AO20*AP20</f>
      </c>
      <c r="AT20" s="9"/>
      <c r="AU20" s="9"/>
      <c r="AV20" s="9"/>
      <c r="AW20" s="299">
        <v>16</v>
      </c>
      <c r="AX20" s="300">
        <f>$F$6</f>
        <v>98.8491298669699</v>
      </c>
      <c r="AY20" s="301">
        <f>2*AW20*TAN(($AU$5/$AV$1)^(1/$AV$2)*(AW20/(2*AX20)))</f>
      </c>
      <c r="AZ20" s="301">
        <f>$B$6-AY20/2</f>
      </c>
      <c r="BA20" s="301">
        <f>$B$6-AY20</f>
      </c>
      <c r="BB20" s="302">
        <f>AX20*AY20</f>
      </c>
    </row>
    <row r="21" ht="15.35" customHeight="1">
      <c r="A21" s="24"/>
      <c r="B21" s="9"/>
      <c r="C21" s="9"/>
      <c r="D21" s="9"/>
      <c r="E21" s="9"/>
      <c r="F21" s="9"/>
      <c r="G21" s="9"/>
      <c r="H21" s="9"/>
      <c r="I21" s="23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296">
        <v>17</v>
      </c>
      <c r="W21" s="297">
        <f>$F$6</f>
        <v>98.8491298669699</v>
      </c>
      <c r="X21" s="298">
        <f>2*V21*TAN(($T$5/$U$1)^(1/$U$2)*(V21/(2*W21)))</f>
      </c>
      <c r="Y21" s="298">
        <f>$B$6-X21/2</f>
      </c>
      <c r="Z21" s="298">
        <f>$B$6-X21</f>
      </c>
      <c r="AA21" s="298">
        <f>W21*X21</f>
      </c>
      <c r="AB21" s="9"/>
      <c r="AC21" s="9"/>
      <c r="AD21" s="9"/>
      <c r="AE21" s="299">
        <v>17</v>
      </c>
      <c r="AF21" s="300">
        <f>$F$6</f>
        <v>98.8491298669699</v>
      </c>
      <c r="AG21" s="301">
        <f>2*AE21*TAN(($AC$5/$AD$1)^(1/$AD$2)*(AE21/(2*AF21)))</f>
      </c>
      <c r="AH21" s="301">
        <f>$B$6-AG21/2</f>
      </c>
      <c r="AI21" s="301">
        <f>$B$6-AG21</f>
      </c>
      <c r="AJ21" s="301">
        <f>AF21*AG21</f>
      </c>
      <c r="AK21" s="9"/>
      <c r="AL21" s="9"/>
      <c r="AM21" s="9"/>
      <c r="AN21" s="296">
        <v>17</v>
      </c>
      <c r="AO21" s="297">
        <f>$F$6</f>
        <v>98.8491298669699</v>
      </c>
      <c r="AP21" s="298">
        <f>2*AN21*TAN(($AL$5/$AM$1)^(1/$AM$2)*(AN21/(2*AO21)))</f>
      </c>
      <c r="AQ21" s="298">
        <f>$B$6-AP21/2</f>
      </c>
      <c r="AR21" s="298">
        <f>$B$6-AP21</f>
      </c>
      <c r="AS21" s="298">
        <f>AO21*AP21</f>
      </c>
      <c r="AT21" s="9"/>
      <c r="AU21" s="9"/>
      <c r="AV21" s="9"/>
      <c r="AW21" s="299">
        <v>17</v>
      </c>
      <c r="AX21" s="300">
        <f>$F$6</f>
        <v>98.8491298669699</v>
      </c>
      <c r="AY21" s="301">
        <f>2*AW21*TAN(($AU$5/$AV$1)^(1/$AV$2)*(AW21/(2*AX21)))</f>
      </c>
      <c r="AZ21" s="301">
        <f>$B$6-AY21/2</f>
      </c>
      <c r="BA21" s="301">
        <f>$B$6-AY21</f>
      </c>
      <c r="BB21" s="302">
        <f>AX21*AY21</f>
      </c>
    </row>
    <row r="22" ht="15.35" customHeight="1">
      <c r="A22" s="24"/>
      <c r="B22" s="9"/>
      <c r="C22" s="9"/>
      <c r="D22" s="9"/>
      <c r="E22" s="9"/>
      <c r="F22" s="9"/>
      <c r="G22" s="9"/>
      <c r="H22" s="9"/>
      <c r="I22" s="9"/>
      <c r="J22" s="236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296">
        <v>18</v>
      </c>
      <c r="W22" s="297">
        <f>$F$6</f>
        <v>98.8491298669699</v>
      </c>
      <c r="X22" s="298">
        <f>2*V22*TAN(($T$5/$U$1)^(1/$U$2)*(V22/(2*W22)))</f>
      </c>
      <c r="Y22" s="298">
        <f>$B$6-X22/2</f>
      </c>
      <c r="Z22" s="298">
        <f>$B$6-X22</f>
      </c>
      <c r="AA22" s="298">
        <f>W22*X22</f>
      </c>
      <c r="AB22" s="9"/>
      <c r="AC22" s="9"/>
      <c r="AD22" s="9"/>
      <c r="AE22" s="299">
        <v>18</v>
      </c>
      <c r="AF22" s="300">
        <f>$F$6</f>
        <v>98.8491298669699</v>
      </c>
      <c r="AG22" s="301">
        <f>2*AE22*TAN(($AC$5/$AD$1)^(1/$AD$2)*(AE22/(2*AF22)))</f>
      </c>
      <c r="AH22" s="301">
        <f>$B$6-AG22/2</f>
      </c>
      <c r="AI22" s="301">
        <f>$B$6-AG22</f>
      </c>
      <c r="AJ22" s="301">
        <f>AF22*AG22</f>
      </c>
      <c r="AK22" s="9"/>
      <c r="AL22" s="9"/>
      <c r="AM22" s="9"/>
      <c r="AN22" s="296">
        <v>18</v>
      </c>
      <c r="AO22" s="297">
        <f>$F$6</f>
        <v>98.8491298669699</v>
      </c>
      <c r="AP22" s="298">
        <f>2*AN22*TAN(($AL$5/$AM$1)^(1/$AM$2)*(AN22/(2*AO22)))</f>
      </c>
      <c r="AQ22" s="298">
        <f>$B$6-AP22/2</f>
      </c>
      <c r="AR22" s="298">
        <f>$B$6-AP22</f>
      </c>
      <c r="AS22" s="298">
        <f>AO22*AP22</f>
      </c>
      <c r="AT22" s="9"/>
      <c r="AU22" s="9"/>
      <c r="AV22" s="9"/>
      <c r="AW22" s="299">
        <v>18</v>
      </c>
      <c r="AX22" s="300">
        <f>$F$6</f>
        <v>98.8491298669699</v>
      </c>
      <c r="AY22" s="301">
        <f>2*AW22*TAN(($AU$5/$AV$1)^(1/$AV$2)*(AW22/(2*AX22)))</f>
      </c>
      <c r="AZ22" s="301">
        <f>$B$6-AY22/2</f>
      </c>
      <c r="BA22" s="301">
        <f>$B$6-AY22</f>
      </c>
      <c r="BB22" s="302">
        <f>AX22*AY22</f>
      </c>
    </row>
    <row r="23" ht="15.35" customHeight="1">
      <c r="A23" s="24"/>
      <c r="B23" s="9"/>
      <c r="C23" s="9"/>
      <c r="D23" s="9"/>
      <c r="E23" s="9"/>
      <c r="F23" s="9"/>
      <c r="G23" s="9"/>
      <c r="H23" s="9"/>
      <c r="I23" s="234"/>
      <c r="J23" s="233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297">
        <v>19</v>
      </c>
      <c r="W23" s="297">
        <f>$F$6</f>
        <v>98.8491298669699</v>
      </c>
      <c r="X23" s="298">
        <f>2*V23*TAN(($T$5/$U$1)^(1/$U$2)*(V23/(2*W23)))</f>
      </c>
      <c r="Y23" s="298">
        <f>$B$6-X23/2</f>
      </c>
      <c r="Z23" s="298">
        <f>$B$6-X23</f>
      </c>
      <c r="AA23" s="298">
        <f>W23*X23</f>
      </c>
      <c r="AB23" s="9"/>
      <c r="AC23" s="9"/>
      <c r="AD23" s="9"/>
      <c r="AE23" s="300">
        <v>19</v>
      </c>
      <c r="AF23" s="300">
        <f>$F$6</f>
        <v>98.8491298669699</v>
      </c>
      <c r="AG23" s="301">
        <f>2*AE23*TAN(($AC$5/$AD$1)^(1/$AD$2)*(AE23/(2*AF23)))</f>
      </c>
      <c r="AH23" s="301">
        <f>$B$6-AG23/2</f>
      </c>
      <c r="AI23" s="301">
        <f>$B$6-AG23</f>
      </c>
      <c r="AJ23" s="301">
        <f>AF23*AG23</f>
      </c>
      <c r="AK23" s="9"/>
      <c r="AL23" s="9"/>
      <c r="AM23" s="9"/>
      <c r="AN23" s="297">
        <v>19</v>
      </c>
      <c r="AO23" s="297">
        <f>$F$6</f>
        <v>98.8491298669699</v>
      </c>
      <c r="AP23" s="298">
        <f>2*AN23*TAN(($AL$5/$AM$1)^(1/$AM$2)*(AN23/(2*AO23)))</f>
      </c>
      <c r="AQ23" s="298">
        <f>$B$6-AP23/2</f>
      </c>
      <c r="AR23" s="298">
        <f>$B$6-AP23</f>
      </c>
      <c r="AS23" s="298">
        <f>AO23*AP23</f>
      </c>
      <c r="AT23" s="9"/>
      <c r="AU23" s="9"/>
      <c r="AV23" s="9"/>
      <c r="AW23" s="300">
        <v>19</v>
      </c>
      <c r="AX23" s="300">
        <f>$F$6</f>
        <v>98.8491298669699</v>
      </c>
      <c r="AY23" s="301">
        <f>2*AW23*TAN(($AU$5/$AV$1)^(1/$AV$2)*(AW23/(2*AX23)))</f>
      </c>
      <c r="AZ23" s="301">
        <f>$B$6-AY23/2</f>
      </c>
      <c r="BA23" s="301">
        <f>$B$6-AY23</f>
      </c>
      <c r="BB23" s="302">
        <f>AX23*AY23</f>
      </c>
    </row>
    <row r="24" ht="15.35" customHeight="1">
      <c r="A24" s="24"/>
      <c r="B24" s="9"/>
      <c r="C24" s="9"/>
      <c r="D24" s="9"/>
      <c r="E24" s="9"/>
      <c r="F24" s="9"/>
      <c r="G24" s="9"/>
      <c r="H24" s="9"/>
      <c r="I24" s="234"/>
      <c r="J24" s="233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296">
        <v>20</v>
      </c>
      <c r="W24" s="297">
        <f>$F$6</f>
        <v>98.8491298669699</v>
      </c>
      <c r="X24" s="298">
        <f>2*V24*TAN(($T$5/$U$1)^(1/$U$2)*(V24/(2*W24)))</f>
      </c>
      <c r="Y24" s="298">
        <f>$B$6-X24/2</f>
      </c>
      <c r="Z24" s="298">
        <f>$B$6-X24</f>
      </c>
      <c r="AA24" s="298">
        <f>W24*X24</f>
      </c>
      <c r="AB24" s="9"/>
      <c r="AC24" s="9"/>
      <c r="AD24" s="9"/>
      <c r="AE24" s="299">
        <v>20</v>
      </c>
      <c r="AF24" s="300">
        <f>$F$6</f>
        <v>98.8491298669699</v>
      </c>
      <c r="AG24" s="301">
        <f>2*AE24*TAN(($AC$5/$AD$1)^(1/$AD$2)*(AE24/(2*AF24)))</f>
      </c>
      <c r="AH24" s="301">
        <f>$B$6-AG24/2</f>
      </c>
      <c r="AI24" s="301">
        <f>$B$6-AG24</f>
      </c>
      <c r="AJ24" s="301">
        <f>AF24*AG24</f>
      </c>
      <c r="AK24" s="9"/>
      <c r="AL24" s="9"/>
      <c r="AM24" s="9"/>
      <c r="AN24" s="296">
        <v>20</v>
      </c>
      <c r="AO24" s="297">
        <f>$F$6</f>
        <v>98.8491298669699</v>
      </c>
      <c r="AP24" s="298">
        <f>2*AN24*TAN(($AL$5/$AM$1)^(1/$AM$2)*(AN24/(2*AO24)))</f>
      </c>
      <c r="AQ24" s="298">
        <f>$B$6-AP24/2</f>
      </c>
      <c r="AR24" s="298">
        <f>$B$6-AP24</f>
      </c>
      <c r="AS24" s="298">
        <f>AO24*AP24</f>
      </c>
      <c r="AT24" s="9"/>
      <c r="AU24" s="9"/>
      <c r="AV24" s="9"/>
      <c r="AW24" s="299">
        <v>20</v>
      </c>
      <c r="AX24" s="300">
        <f>$F$6</f>
        <v>98.8491298669699</v>
      </c>
      <c r="AY24" s="301">
        <f>2*AW24*TAN(($AU$5/$AV$1)^(1/$AV$2)*(AW24/(2*AX24)))</f>
      </c>
      <c r="AZ24" s="301">
        <f>$B$6-AY24/2</f>
      </c>
      <c r="BA24" s="301">
        <f>$B$6-AY24</f>
      </c>
      <c r="BB24" s="302">
        <f>AX24*AY24</f>
      </c>
    </row>
    <row r="25" ht="15.35" customHeight="1">
      <c r="A25" s="24"/>
      <c r="B25" s="9"/>
      <c r="C25" s="9"/>
      <c r="D25" s="9"/>
      <c r="E25" s="9"/>
      <c r="F25" s="9"/>
      <c r="G25" s="9"/>
      <c r="H25" s="9"/>
      <c r="I25" s="9"/>
      <c r="J25" s="236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296">
        <v>21</v>
      </c>
      <c r="W25" s="297">
        <f>$F$6</f>
        <v>98.8491298669699</v>
      </c>
      <c r="X25" s="298">
        <f>2*V25*TAN(($T$5/$U$1)^(1/$U$2)*(V25/(2*W25)))</f>
      </c>
      <c r="Y25" s="298">
        <f>$B$6-X25/2</f>
      </c>
      <c r="Z25" s="298">
        <f>$B$6-X25</f>
      </c>
      <c r="AA25" s="298">
        <f>W25*X25</f>
      </c>
      <c r="AB25" s="9"/>
      <c r="AC25" s="9"/>
      <c r="AD25" s="9"/>
      <c r="AE25" s="299">
        <v>21</v>
      </c>
      <c r="AF25" s="300">
        <f>$F$6</f>
        <v>98.8491298669699</v>
      </c>
      <c r="AG25" s="301">
        <f>2*AE25*TAN(($AC$5/$AD$1)^(1/$AD$2)*(AE25/(2*AF25)))</f>
      </c>
      <c r="AH25" s="301">
        <f>$B$6-AG25/2</f>
      </c>
      <c r="AI25" s="301">
        <f>$B$6-AG25</f>
      </c>
      <c r="AJ25" s="301">
        <f>AF25*AG25</f>
      </c>
      <c r="AK25" s="9"/>
      <c r="AL25" s="9"/>
      <c r="AM25" s="9"/>
      <c r="AN25" s="296">
        <v>21</v>
      </c>
      <c r="AO25" s="297">
        <f>$F$6</f>
        <v>98.8491298669699</v>
      </c>
      <c r="AP25" s="298">
        <f>2*AN25*TAN(($AL$5/$AM$1)^(1/$AM$2)*(AN25/(2*AO25)))</f>
      </c>
      <c r="AQ25" s="298">
        <f>$B$6-AP25/2</f>
      </c>
      <c r="AR25" s="298">
        <f>$B$6-AP25</f>
      </c>
      <c r="AS25" s="298">
        <f>AO25*AP25</f>
      </c>
      <c r="AT25" s="9"/>
      <c r="AU25" s="9"/>
      <c r="AV25" s="9"/>
      <c r="AW25" s="299">
        <v>21</v>
      </c>
      <c r="AX25" s="300">
        <f>$F$6</f>
        <v>98.8491298669699</v>
      </c>
      <c r="AY25" s="301">
        <f>2*AW25*TAN(($AU$5/$AV$1)^(1/$AV$2)*(AW25/(2*AX25)))</f>
      </c>
      <c r="AZ25" s="301">
        <f>$B$6-AY25/2</f>
      </c>
      <c r="BA25" s="301">
        <f>$B$6-AY25</f>
      </c>
      <c r="BB25" s="302">
        <f>AX25*AY25</f>
      </c>
    </row>
    <row r="26" ht="15.35" customHeight="1">
      <c r="A26" s="24"/>
      <c r="B26" s="9"/>
      <c r="C26" s="9"/>
      <c r="D26" s="9"/>
      <c r="E26" s="9"/>
      <c r="F26" s="9"/>
      <c r="G26" s="9"/>
      <c r="H26" s="9"/>
      <c r="I26" s="237"/>
      <c r="J26" s="238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296">
        <v>22</v>
      </c>
      <c r="W26" s="297">
        <f>$F$6</f>
        <v>98.8491298669699</v>
      </c>
      <c r="X26" s="298">
        <f>2*V26*TAN(($T$5/$U$1)^(1/$U$2)*(V26/(2*W26)))</f>
      </c>
      <c r="Y26" s="298">
        <f>$B$6-X26/2</f>
      </c>
      <c r="Z26" s="298">
        <f>$B$6-X26</f>
      </c>
      <c r="AA26" s="298">
        <f>W26*X26</f>
      </c>
      <c r="AB26" s="9"/>
      <c r="AC26" s="9"/>
      <c r="AD26" s="9"/>
      <c r="AE26" s="299">
        <v>22</v>
      </c>
      <c r="AF26" s="300">
        <f>$F$6</f>
        <v>98.8491298669699</v>
      </c>
      <c r="AG26" s="301">
        <f>2*AE26*TAN(($AC$5/$AD$1)^(1/$AD$2)*(AE26/(2*AF26)))</f>
      </c>
      <c r="AH26" s="301">
        <f>$B$6-AG26/2</f>
      </c>
      <c r="AI26" s="301">
        <f>$B$6-AG26</f>
      </c>
      <c r="AJ26" s="301">
        <f>AF26*AG26</f>
      </c>
      <c r="AK26" s="9"/>
      <c r="AL26" s="9"/>
      <c r="AM26" s="9"/>
      <c r="AN26" s="296">
        <v>22</v>
      </c>
      <c r="AO26" s="297">
        <f>$F$6</f>
        <v>98.8491298669699</v>
      </c>
      <c r="AP26" s="298">
        <f>2*AN26*TAN(($AL$5/$AM$1)^(1/$AM$2)*(AN26/(2*AO26)))</f>
      </c>
      <c r="AQ26" s="298">
        <f>$B$6-AP26/2</f>
      </c>
      <c r="AR26" s="298">
        <f>$B$6-AP26</f>
      </c>
      <c r="AS26" s="298">
        <f>AO26*AP26</f>
      </c>
      <c r="AT26" s="9"/>
      <c r="AU26" s="9"/>
      <c r="AV26" s="9"/>
      <c r="AW26" s="299">
        <v>22</v>
      </c>
      <c r="AX26" s="300">
        <f>$F$6</f>
        <v>98.8491298669699</v>
      </c>
      <c r="AY26" s="301">
        <f>2*AW26*TAN(($AU$5/$AV$1)^(1/$AV$2)*(AW26/(2*AX26)))</f>
      </c>
      <c r="AZ26" s="301">
        <f>$B$6-AY26/2</f>
      </c>
      <c r="BA26" s="301">
        <f>$B$6-AY26</f>
      </c>
      <c r="BB26" s="302">
        <f>AX26*AY26</f>
      </c>
    </row>
    <row r="27" ht="15.35" customHeight="1">
      <c r="A27" s="24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296">
        <v>23</v>
      </c>
      <c r="W27" s="297">
        <f>$F$6</f>
        <v>98.8491298669699</v>
      </c>
      <c r="X27" s="298">
        <f>2*V27*TAN(($T$5/$U$1)^(1/$U$2)*(V27/(2*W27)))</f>
      </c>
      <c r="Y27" s="298">
        <f>$B$6-X27/2</f>
      </c>
      <c r="Z27" s="298">
        <f>$B$6-X27</f>
      </c>
      <c r="AA27" s="298">
        <f>W27*X27</f>
      </c>
      <c r="AB27" s="9"/>
      <c r="AC27" s="9"/>
      <c r="AD27" s="9"/>
      <c r="AE27" s="299">
        <v>23</v>
      </c>
      <c r="AF27" s="300">
        <f>$F$6</f>
        <v>98.8491298669699</v>
      </c>
      <c r="AG27" s="301">
        <f>2*AE27*TAN(($AC$5/$AD$1)^(1/$AD$2)*(AE27/(2*AF27)))</f>
      </c>
      <c r="AH27" s="301">
        <f>$B$6-AG27/2</f>
      </c>
      <c r="AI27" s="301">
        <f>$B$6-AG27</f>
      </c>
      <c r="AJ27" s="301">
        <f>AF27*AG27</f>
      </c>
      <c r="AK27" s="9"/>
      <c r="AL27" s="9"/>
      <c r="AM27" s="9"/>
      <c r="AN27" s="296">
        <v>23</v>
      </c>
      <c r="AO27" s="297">
        <f>$F$6</f>
        <v>98.8491298669699</v>
      </c>
      <c r="AP27" s="298">
        <f>2*AN27*TAN(($AL$5/$AM$1)^(1/$AM$2)*(AN27/(2*AO27)))</f>
      </c>
      <c r="AQ27" s="298">
        <f>$B$6-AP27/2</f>
      </c>
      <c r="AR27" s="298">
        <f>$B$6-AP27</f>
      </c>
      <c r="AS27" s="298">
        <f>AO27*AP27</f>
      </c>
      <c r="AT27" s="9"/>
      <c r="AU27" s="9"/>
      <c r="AV27" s="9"/>
      <c r="AW27" s="299">
        <v>23</v>
      </c>
      <c r="AX27" s="300">
        <f>$F$6</f>
        <v>98.8491298669699</v>
      </c>
      <c r="AY27" s="301">
        <f>2*AW27*TAN(($AU$5/$AV$1)^(1/$AV$2)*(AW27/(2*AX27)))</f>
      </c>
      <c r="AZ27" s="301">
        <f>$B$6-AY27/2</f>
      </c>
      <c r="BA27" s="301">
        <f>$B$6-AY27</f>
      </c>
      <c r="BB27" s="302">
        <f>AX27*AY27</f>
      </c>
    </row>
    <row r="28" ht="15.35" customHeight="1">
      <c r="A28" s="24"/>
      <c r="B28" s="9"/>
      <c r="C28" s="9"/>
      <c r="D28" s="9"/>
      <c r="E28" s="9"/>
      <c r="F28" s="9"/>
      <c r="G28" s="9"/>
      <c r="H28" s="9"/>
      <c r="I28" s="236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296">
        <v>24</v>
      </c>
      <c r="W28" s="297">
        <f>$F$6</f>
        <v>98.8491298669699</v>
      </c>
      <c r="X28" s="298">
        <f>2*V28*TAN(($T$5/$U$1)^(1/$U$2)*(V28/(2*W28)))</f>
      </c>
      <c r="Y28" s="298">
        <f>$B$6-X28/2</f>
      </c>
      <c r="Z28" s="298">
        <f>$B$6-X28</f>
      </c>
      <c r="AA28" s="298">
        <f>W28*X28</f>
      </c>
      <c r="AB28" s="9"/>
      <c r="AC28" s="9"/>
      <c r="AD28" s="9"/>
      <c r="AE28" s="299">
        <v>24</v>
      </c>
      <c r="AF28" s="300">
        <f>$F$6</f>
        <v>98.8491298669699</v>
      </c>
      <c r="AG28" s="301">
        <f>2*AE28*TAN(($AC$5/$AD$1)^(1/$AD$2)*(AE28/(2*AF28)))</f>
      </c>
      <c r="AH28" s="301">
        <f>$B$6-AG28/2</f>
      </c>
      <c r="AI28" s="301">
        <f>$B$6-AG28</f>
      </c>
      <c r="AJ28" s="301">
        <f>AF28*AG28</f>
      </c>
      <c r="AK28" s="9"/>
      <c r="AL28" s="9"/>
      <c r="AM28" s="9"/>
      <c r="AN28" s="296">
        <v>24</v>
      </c>
      <c r="AO28" s="297">
        <f>$F$6</f>
        <v>98.8491298669699</v>
      </c>
      <c r="AP28" s="298">
        <f>2*AN28*TAN(($AL$5/$AM$1)^(1/$AM$2)*(AN28/(2*AO28)))</f>
      </c>
      <c r="AQ28" s="298">
        <f>$B$6-AP28/2</f>
      </c>
      <c r="AR28" s="298">
        <f>$B$6-AP28</f>
      </c>
      <c r="AS28" s="298">
        <f>AO28*AP28</f>
      </c>
      <c r="AT28" s="9"/>
      <c r="AU28" s="9"/>
      <c r="AV28" s="9"/>
      <c r="AW28" s="299">
        <v>24</v>
      </c>
      <c r="AX28" s="300">
        <f>$F$6</f>
        <v>98.8491298669699</v>
      </c>
      <c r="AY28" s="301">
        <f>2*AW28*TAN(($AU$5/$AV$1)^(1/$AV$2)*(AW28/(2*AX28)))</f>
      </c>
      <c r="AZ28" s="301">
        <f>$B$6-AY28/2</f>
      </c>
      <c r="BA28" s="301">
        <f>$B$6-AY28</f>
      </c>
      <c r="BB28" s="302">
        <f>AX28*AY28</f>
      </c>
    </row>
    <row r="29" ht="15.35" customHeight="1">
      <c r="A29" s="24"/>
      <c r="B29" s="9"/>
      <c r="C29" s="9"/>
      <c r="D29" s="9"/>
      <c r="E29" s="9"/>
      <c r="F29" s="9"/>
      <c r="G29" s="9"/>
      <c r="H29" s="9"/>
      <c r="I29" s="236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296">
        <v>25</v>
      </c>
      <c r="W29" s="297">
        <f>$F$6</f>
        <v>98.8491298669699</v>
      </c>
      <c r="X29" s="298">
        <f>2*V29*TAN(($T$5/$U$1)^(1/$U$2)*(V29/(2*W29)))</f>
      </c>
      <c r="Y29" s="298">
        <f>$B$6-X29/2</f>
      </c>
      <c r="Z29" s="298">
        <f>$B$6-X29</f>
      </c>
      <c r="AA29" s="298">
        <f>W29*X29</f>
      </c>
      <c r="AB29" s="9"/>
      <c r="AC29" s="9"/>
      <c r="AD29" s="9"/>
      <c r="AE29" s="299">
        <v>25</v>
      </c>
      <c r="AF29" s="300">
        <f>$F$6</f>
        <v>98.8491298669699</v>
      </c>
      <c r="AG29" s="301">
        <f>2*AE29*TAN(($AC$5/$AD$1)^(1/$AD$2)*(AE29/(2*AF29)))</f>
      </c>
      <c r="AH29" s="301">
        <f>$B$6-AG29/2</f>
      </c>
      <c r="AI29" s="301">
        <f>$B$6-AG29</f>
      </c>
      <c r="AJ29" s="301">
        <f>AF29*AG29</f>
      </c>
      <c r="AK29" s="9"/>
      <c r="AL29" s="9"/>
      <c r="AM29" s="9"/>
      <c r="AN29" s="296">
        <v>25</v>
      </c>
      <c r="AO29" s="297">
        <f>$F$6</f>
        <v>98.8491298669699</v>
      </c>
      <c r="AP29" s="298">
        <f>2*AN29*TAN(($AL$5/$AM$1)^(1/$AM$2)*(AN29/(2*AO29)))</f>
      </c>
      <c r="AQ29" s="298">
        <f>$B$6-AP29/2</f>
      </c>
      <c r="AR29" s="298">
        <f>$B$6-AP29</f>
      </c>
      <c r="AS29" s="298">
        <f>AO29*AP29</f>
      </c>
      <c r="AT29" s="9"/>
      <c r="AU29" s="9"/>
      <c r="AV29" s="9"/>
      <c r="AW29" s="299">
        <v>25</v>
      </c>
      <c r="AX29" s="300">
        <f>$F$6</f>
        <v>98.8491298669699</v>
      </c>
      <c r="AY29" s="301">
        <f>2*AW29*TAN(($AU$5/$AV$1)^(1/$AV$2)*(AW29/(2*AX29)))</f>
      </c>
      <c r="AZ29" s="301">
        <f>$B$6-AY29/2</f>
      </c>
      <c r="BA29" s="301">
        <f>$B$6-AY29</f>
      </c>
      <c r="BB29" s="302">
        <f>AX29*AY29</f>
      </c>
    </row>
    <row r="30" ht="15.35" customHeight="1">
      <c r="A30" s="24"/>
      <c r="B30" s="9"/>
      <c r="C30" s="9"/>
      <c r="D30" s="9"/>
      <c r="E30" s="9"/>
      <c r="F30" s="9"/>
      <c r="G30" s="9"/>
      <c r="H30" s="9"/>
      <c r="I30" s="236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296">
        <v>26</v>
      </c>
      <c r="W30" s="297">
        <f>$F$6</f>
        <v>98.8491298669699</v>
      </c>
      <c r="X30" s="298">
        <f>2*V30*TAN(($T$5/$U$1)^(1/$U$2)*(V30/(2*W30)))</f>
      </c>
      <c r="Y30" s="298">
        <f>$B$6-X30/2</f>
      </c>
      <c r="Z30" s="298">
        <f>$B$6-X30</f>
      </c>
      <c r="AA30" s="298">
        <f>W30*X30</f>
      </c>
      <c r="AB30" s="9"/>
      <c r="AC30" s="9"/>
      <c r="AD30" s="9"/>
      <c r="AE30" s="299">
        <v>26</v>
      </c>
      <c r="AF30" s="300">
        <f>$F$6</f>
        <v>98.8491298669699</v>
      </c>
      <c r="AG30" s="301">
        <f>2*AE30*TAN(($AC$5/$AD$1)^(1/$AD$2)*(AE30/(2*AF30)))</f>
      </c>
      <c r="AH30" s="301">
        <f>$B$6-AG30/2</f>
      </c>
      <c r="AI30" s="301">
        <f>$B$6-AG30</f>
      </c>
      <c r="AJ30" s="301">
        <f>AF30*AG30</f>
      </c>
      <c r="AK30" s="9"/>
      <c r="AL30" s="9"/>
      <c r="AM30" s="9"/>
      <c r="AN30" s="296">
        <v>26</v>
      </c>
      <c r="AO30" s="297">
        <f>$F$6</f>
        <v>98.8491298669699</v>
      </c>
      <c r="AP30" s="298">
        <f>2*AN30*TAN(($AL$5/$AM$1)^(1/$AM$2)*(AN30/(2*AO30)))</f>
      </c>
      <c r="AQ30" s="298">
        <f>$B$6-AP30/2</f>
      </c>
      <c r="AR30" s="298">
        <f>$B$6-AP30</f>
      </c>
      <c r="AS30" s="298">
        <f>AO30*AP30</f>
      </c>
      <c r="AT30" s="9"/>
      <c r="AU30" s="9"/>
      <c r="AV30" s="9"/>
      <c r="AW30" s="299">
        <v>26</v>
      </c>
      <c r="AX30" s="300">
        <f>$F$6</f>
        <v>98.8491298669699</v>
      </c>
      <c r="AY30" s="301">
        <f>2*AW30*TAN(($AU$5/$AV$1)^(1/$AV$2)*(AW30/(2*AX30)))</f>
      </c>
      <c r="AZ30" s="301">
        <f>$B$6-AY30/2</f>
      </c>
      <c r="BA30" s="301">
        <f>$B$6-AY30</f>
      </c>
      <c r="BB30" s="302">
        <f>AX30*AY30</f>
      </c>
    </row>
    <row r="31" ht="15.35" customHeight="1">
      <c r="A31" s="24"/>
      <c r="B31" s="9"/>
      <c r="C31" s="9"/>
      <c r="D31" s="9"/>
      <c r="E31" s="9"/>
      <c r="F31" s="9"/>
      <c r="G31" s="9"/>
      <c r="H31" s="9"/>
      <c r="I31" s="236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296">
        <v>27</v>
      </c>
      <c r="W31" s="297">
        <f>$F$6</f>
        <v>98.8491298669699</v>
      </c>
      <c r="X31" s="298">
        <f>2*V31*TAN(($T$5/$U$1)^(1/$U$2)*(V31/(2*W31)))</f>
      </c>
      <c r="Y31" s="298">
        <f>$B$6-X31/2</f>
      </c>
      <c r="Z31" s="298">
        <f>$B$6-X31</f>
      </c>
      <c r="AA31" s="298">
        <f>W31*X31</f>
      </c>
      <c r="AB31" s="9"/>
      <c r="AC31" s="9"/>
      <c r="AD31" s="9"/>
      <c r="AE31" s="299">
        <v>27</v>
      </c>
      <c r="AF31" s="300">
        <f>$F$6</f>
        <v>98.8491298669699</v>
      </c>
      <c r="AG31" s="301">
        <f>2*AE31*TAN(($AC$5/$AD$1)^(1/$AD$2)*(AE31/(2*AF31)))</f>
      </c>
      <c r="AH31" s="301">
        <f>$B$6-AG31/2</f>
      </c>
      <c r="AI31" s="301">
        <f>$B$6-AG31</f>
      </c>
      <c r="AJ31" s="301">
        <f>AF31*AG31</f>
      </c>
      <c r="AK31" s="9"/>
      <c r="AL31" s="9"/>
      <c r="AM31" s="9"/>
      <c r="AN31" s="296">
        <v>27</v>
      </c>
      <c r="AO31" s="297">
        <f>$F$6</f>
        <v>98.8491298669699</v>
      </c>
      <c r="AP31" s="298">
        <f>2*AN31*TAN(($AL$5/$AM$1)^(1/$AM$2)*(AN31/(2*AO31)))</f>
      </c>
      <c r="AQ31" s="298">
        <f>$B$6-AP31/2</f>
      </c>
      <c r="AR31" s="298">
        <f>$B$6-AP31</f>
      </c>
      <c r="AS31" s="298">
        <f>AO31*AP31</f>
      </c>
      <c r="AT31" s="9"/>
      <c r="AU31" s="9"/>
      <c r="AV31" s="9"/>
      <c r="AW31" s="299">
        <v>27</v>
      </c>
      <c r="AX31" s="300">
        <f>$F$6</f>
        <v>98.8491298669699</v>
      </c>
      <c r="AY31" s="301">
        <f>2*AW31*TAN(($AU$5/$AV$1)^(1/$AV$2)*(AW31/(2*AX31)))</f>
      </c>
      <c r="AZ31" s="301">
        <f>$B$6-AY31/2</f>
      </c>
      <c r="BA31" s="301">
        <f>$B$6-AY31</f>
      </c>
      <c r="BB31" s="302">
        <f>AX31*AY31</f>
      </c>
    </row>
    <row r="32" ht="15.35" customHeight="1">
      <c r="A32" s="24"/>
      <c r="B32" s="9"/>
      <c r="C32" s="9"/>
      <c r="D32" s="9"/>
      <c r="E32" s="9"/>
      <c r="F32" s="9"/>
      <c r="G32" s="9"/>
      <c r="H32" s="9"/>
      <c r="I32" s="236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297">
        <v>28</v>
      </c>
      <c r="W32" s="297">
        <f>$F$6</f>
        <v>98.8491298669699</v>
      </c>
      <c r="X32" s="298">
        <f>2*V32*TAN(($T$5/$U$1)^(1/$U$2)*(V32/(2*W32)))</f>
      </c>
      <c r="Y32" s="298">
        <f>$B$6-X32/2</f>
      </c>
      <c r="Z32" s="298">
        <f>$B$6-X32</f>
      </c>
      <c r="AA32" s="298">
        <f>W32*X32</f>
      </c>
      <c r="AB32" s="9"/>
      <c r="AC32" s="9"/>
      <c r="AD32" s="9"/>
      <c r="AE32" s="300">
        <v>28</v>
      </c>
      <c r="AF32" s="300">
        <f>$F$6</f>
        <v>98.8491298669699</v>
      </c>
      <c r="AG32" s="301">
        <f>2*AE32*TAN(($AC$5/$AD$1)^(1/$AD$2)*(AE32/(2*AF32)))</f>
      </c>
      <c r="AH32" s="301">
        <f>$B$6-AG32/2</f>
      </c>
      <c r="AI32" s="301">
        <f>$B$6-AG32</f>
      </c>
      <c r="AJ32" s="301">
        <f>AF32*AG32</f>
      </c>
      <c r="AK32" s="9"/>
      <c r="AL32" s="9"/>
      <c r="AM32" s="9"/>
      <c r="AN32" s="297">
        <v>28</v>
      </c>
      <c r="AO32" s="297">
        <f>$F$6</f>
        <v>98.8491298669699</v>
      </c>
      <c r="AP32" s="298">
        <f>2*AN32*TAN(($AL$5/$AM$1)^(1/$AM$2)*(AN32/(2*AO32)))</f>
      </c>
      <c r="AQ32" s="298">
        <f>$B$6-AP32/2</f>
      </c>
      <c r="AR32" s="298">
        <f>$B$6-AP32</f>
      </c>
      <c r="AS32" s="298">
        <f>AO32*AP32</f>
      </c>
      <c r="AT32" s="9"/>
      <c r="AU32" s="9"/>
      <c r="AV32" s="9"/>
      <c r="AW32" s="300">
        <v>28</v>
      </c>
      <c r="AX32" s="300">
        <f>$F$6</f>
        <v>98.8491298669699</v>
      </c>
      <c r="AY32" s="301">
        <f>2*AW32*TAN(($AU$5/$AV$1)^(1/$AV$2)*(AW32/(2*AX32)))</f>
      </c>
      <c r="AZ32" s="301">
        <f>$B$6-AY32/2</f>
      </c>
      <c r="BA32" s="301">
        <f>$B$6-AY32</f>
      </c>
      <c r="BB32" s="302">
        <f>AX32*AY32</f>
      </c>
    </row>
    <row r="33" ht="15.35" customHeight="1">
      <c r="A33" s="24"/>
      <c r="B33" s="9"/>
      <c r="C33" s="9"/>
      <c r="D33" s="9"/>
      <c r="E33" s="9"/>
      <c r="F33" s="9"/>
      <c r="G33" s="9"/>
      <c r="H33" s="9"/>
      <c r="I33" s="236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296">
        <v>29</v>
      </c>
      <c r="W33" s="297">
        <f>$F$6</f>
        <v>98.8491298669699</v>
      </c>
      <c r="X33" s="298">
        <f>2*V33*TAN(($T$5/$U$1)^(1/$U$2)*(V33/(2*W33)))</f>
      </c>
      <c r="Y33" s="298">
        <f>$B$6-X33/2</f>
      </c>
      <c r="Z33" s="298">
        <f>$B$6-X33</f>
      </c>
      <c r="AA33" s="298">
        <f>W33*X33</f>
      </c>
      <c r="AB33" s="9"/>
      <c r="AC33" s="9"/>
      <c r="AD33" s="9"/>
      <c r="AE33" s="299">
        <v>29</v>
      </c>
      <c r="AF33" s="300">
        <f>$F$6</f>
        <v>98.8491298669699</v>
      </c>
      <c r="AG33" s="301">
        <f>2*AE33*TAN(($AC$5/$AD$1)^(1/$AD$2)*(AE33/(2*AF33)))</f>
      </c>
      <c r="AH33" s="301">
        <f>$B$6-AG33/2</f>
      </c>
      <c r="AI33" s="301">
        <f>$B$6-AG33</f>
      </c>
      <c r="AJ33" s="301">
        <f>AF33*AG33</f>
      </c>
      <c r="AK33" s="9"/>
      <c r="AL33" s="9"/>
      <c r="AM33" s="9"/>
      <c r="AN33" s="296">
        <v>29</v>
      </c>
      <c r="AO33" s="297">
        <f>$F$6</f>
        <v>98.8491298669699</v>
      </c>
      <c r="AP33" s="298">
        <f>2*AN33*TAN(($AL$5/$AM$1)^(1/$AM$2)*(AN33/(2*AO33)))</f>
      </c>
      <c r="AQ33" s="298">
        <f>$B$6-AP33/2</f>
      </c>
      <c r="AR33" s="298">
        <f>$B$6-AP33</f>
      </c>
      <c r="AS33" s="298">
        <f>AO33*AP33</f>
      </c>
      <c r="AT33" s="9"/>
      <c r="AU33" s="9"/>
      <c r="AV33" s="9"/>
      <c r="AW33" s="299">
        <v>29</v>
      </c>
      <c r="AX33" s="300">
        <f>$F$6</f>
        <v>98.8491298669699</v>
      </c>
      <c r="AY33" s="301">
        <f>2*AW33*TAN(($AU$5/$AV$1)^(1/$AV$2)*(AW33/(2*AX33)))</f>
      </c>
      <c r="AZ33" s="301">
        <f>$B$6-AY33/2</f>
      </c>
      <c r="BA33" s="301">
        <f>$B$6-AY33</f>
      </c>
      <c r="BB33" s="302">
        <f>AX33*AY33</f>
      </c>
    </row>
    <row r="34" ht="15.35" customHeight="1">
      <c r="A34" s="24"/>
      <c r="B34" s="9"/>
      <c r="C34" s="9"/>
      <c r="D34" s="9"/>
      <c r="E34" s="9"/>
      <c r="F34" s="9"/>
      <c r="G34" s="9"/>
      <c r="H34" s="9"/>
      <c r="I34" s="236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296">
        <v>30</v>
      </c>
      <c r="W34" s="297">
        <f>$F$6</f>
        <v>98.8491298669699</v>
      </c>
      <c r="X34" s="298">
        <f>2*V34*TAN(($T$5/$U$1)^(1/$U$2)*(V34/(2*W34)))</f>
      </c>
      <c r="Y34" s="298">
        <f>$B$6-X34/2</f>
      </c>
      <c r="Z34" s="298">
        <f>$B$6-X34</f>
      </c>
      <c r="AA34" s="298">
        <f>W34*X34</f>
      </c>
      <c r="AB34" s="9"/>
      <c r="AC34" s="9"/>
      <c r="AD34" s="9"/>
      <c r="AE34" s="299">
        <v>30</v>
      </c>
      <c r="AF34" s="300">
        <f>$F$6</f>
        <v>98.8491298669699</v>
      </c>
      <c r="AG34" s="301">
        <f>2*AE34*TAN(($AC$5/$AD$1)^(1/$AD$2)*(AE34/(2*AF34)))</f>
      </c>
      <c r="AH34" s="301">
        <f>$B$6-AG34/2</f>
      </c>
      <c r="AI34" s="301">
        <f>$B$6-AG34</f>
      </c>
      <c r="AJ34" s="301">
        <f>AF34*AG34</f>
      </c>
      <c r="AK34" s="9"/>
      <c r="AL34" s="9"/>
      <c r="AM34" s="9"/>
      <c r="AN34" s="296">
        <v>30</v>
      </c>
      <c r="AO34" s="297">
        <f>$F$6</f>
        <v>98.8491298669699</v>
      </c>
      <c r="AP34" s="298">
        <f>2*AN34*TAN(($AL$5/$AM$1)^(1/$AM$2)*(AN34/(2*AO34)))</f>
      </c>
      <c r="AQ34" s="298">
        <f>$B$6-AP34/2</f>
      </c>
      <c r="AR34" s="298">
        <f>$B$6-AP34</f>
      </c>
      <c r="AS34" s="298">
        <f>AO34*AP34</f>
      </c>
      <c r="AT34" s="9"/>
      <c r="AU34" s="9"/>
      <c r="AV34" s="9"/>
      <c r="AW34" s="299">
        <v>30</v>
      </c>
      <c r="AX34" s="300">
        <f>$F$6</f>
        <v>98.8491298669699</v>
      </c>
      <c r="AY34" s="301">
        <f>2*AW34*TAN(($AU$5/$AV$1)^(1/$AV$2)*(AW34/(2*AX34)))</f>
      </c>
      <c r="AZ34" s="301">
        <f>$B$6-AY34/2</f>
      </c>
      <c r="BA34" s="301">
        <f>$B$6-AY34</f>
      </c>
      <c r="BB34" s="302">
        <f>AX34*AY34</f>
      </c>
    </row>
    <row r="35" ht="15.35" customHeight="1">
      <c r="A35" s="24"/>
      <c r="B35" s="9"/>
      <c r="C35" s="9"/>
      <c r="D35" s="9"/>
      <c r="E35" s="9"/>
      <c r="F35" s="9"/>
      <c r="G35" s="9"/>
      <c r="H35" s="9"/>
      <c r="I35" s="236"/>
      <c r="J35" s="23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296">
        <v>31</v>
      </c>
      <c r="W35" s="297">
        <f>$F$6</f>
        <v>98.8491298669699</v>
      </c>
      <c r="X35" s="298">
        <f>2*V35*TAN(($T$5/$U$1)^(1/$U$2)*(V35/(2*W35)))</f>
      </c>
      <c r="Y35" s="298">
        <f>$B$6-X35/2</f>
      </c>
      <c r="Z35" s="298">
        <f>$B$6-X35</f>
      </c>
      <c r="AA35" s="298">
        <f>W35*X35</f>
      </c>
      <c r="AB35" s="9"/>
      <c r="AC35" s="9"/>
      <c r="AD35" s="9"/>
      <c r="AE35" s="299">
        <v>31</v>
      </c>
      <c r="AF35" s="300">
        <f>$F$6</f>
        <v>98.8491298669699</v>
      </c>
      <c r="AG35" s="301">
        <f>2*AE35*TAN(($AC$5/$AD$1)^(1/$AD$2)*(AE35/(2*AF35)))</f>
      </c>
      <c r="AH35" s="301">
        <f>$B$6-AG35/2</f>
      </c>
      <c r="AI35" s="301">
        <f>$B$6-AG35</f>
      </c>
      <c r="AJ35" s="301">
        <f>AF35*AG35</f>
      </c>
      <c r="AK35" s="9"/>
      <c r="AL35" s="9"/>
      <c r="AM35" s="9"/>
      <c r="AN35" s="296">
        <v>31</v>
      </c>
      <c r="AO35" s="297">
        <f>$F$6</f>
        <v>98.8491298669699</v>
      </c>
      <c r="AP35" s="298">
        <f>2*AN35*TAN(($AL$5/$AM$1)^(1/$AM$2)*(AN35/(2*AO35)))</f>
      </c>
      <c r="AQ35" s="298">
        <f>$B$6-AP35/2</f>
      </c>
      <c r="AR35" s="298">
        <f>$B$6-AP35</f>
      </c>
      <c r="AS35" s="298">
        <f>AO35*AP35</f>
      </c>
      <c r="AT35" s="9"/>
      <c r="AU35" s="9"/>
      <c r="AV35" s="9"/>
      <c r="AW35" s="299">
        <v>31</v>
      </c>
      <c r="AX35" s="300">
        <f>$F$6</f>
        <v>98.8491298669699</v>
      </c>
      <c r="AY35" s="301">
        <f>2*AW35*TAN(($AU$5/$AV$1)^(1/$AV$2)*(AW35/(2*AX35)))</f>
      </c>
      <c r="AZ35" s="301">
        <f>$B$6-AY35/2</f>
      </c>
      <c r="BA35" s="301">
        <f>$B$6-AY35</f>
      </c>
      <c r="BB35" s="302">
        <f>AX35*AY35</f>
      </c>
    </row>
    <row r="36" ht="15.35" customHeight="1">
      <c r="A36" s="24"/>
      <c r="B36" s="9"/>
      <c r="C36" s="9"/>
      <c r="D36" s="9"/>
      <c r="E36" s="9"/>
      <c r="F36" s="9"/>
      <c r="G36" s="9"/>
      <c r="H36" s="9"/>
      <c r="I36" s="236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296">
        <v>32</v>
      </c>
      <c r="W36" s="297">
        <f>$F$6</f>
        <v>98.8491298669699</v>
      </c>
      <c r="X36" s="298">
        <f>2*V36*TAN(($T$5/$U$1)^(1/$U$2)*(V36/(2*W36)))</f>
      </c>
      <c r="Y36" s="298">
        <f>$B$6-X36/2</f>
      </c>
      <c r="Z36" s="298">
        <f>$B$6-X36</f>
      </c>
      <c r="AA36" s="298">
        <f>W36*X36</f>
      </c>
      <c r="AB36" s="9"/>
      <c r="AC36" s="9"/>
      <c r="AD36" s="9"/>
      <c r="AE36" s="299">
        <v>32</v>
      </c>
      <c r="AF36" s="300">
        <f>$F$6</f>
        <v>98.8491298669699</v>
      </c>
      <c r="AG36" s="301">
        <f>2*AE36*TAN(($AC$5/$AD$1)^(1/$AD$2)*(AE36/(2*AF36)))</f>
      </c>
      <c r="AH36" s="301">
        <f>$B$6-AG36/2</f>
      </c>
      <c r="AI36" s="301">
        <f>$B$6-AG36</f>
      </c>
      <c r="AJ36" s="301">
        <f>AF36*AG36</f>
      </c>
      <c r="AK36" s="9"/>
      <c r="AL36" s="9"/>
      <c r="AM36" s="9"/>
      <c r="AN36" s="296">
        <v>32</v>
      </c>
      <c r="AO36" s="297">
        <f>$F$6</f>
        <v>98.8491298669699</v>
      </c>
      <c r="AP36" s="298">
        <f>2*AN36*TAN(($AL$5/$AM$1)^(1/$AM$2)*(AN36/(2*AO36)))</f>
      </c>
      <c r="AQ36" s="298">
        <f>$B$6-AP36/2</f>
      </c>
      <c r="AR36" s="298">
        <f>$B$6-AP36</f>
      </c>
      <c r="AS36" s="298">
        <f>AO36*AP36</f>
      </c>
      <c r="AT36" s="9"/>
      <c r="AU36" s="9"/>
      <c r="AV36" s="9"/>
      <c r="AW36" s="299">
        <v>32</v>
      </c>
      <c r="AX36" s="300">
        <f>$F$6</f>
        <v>98.8491298669699</v>
      </c>
      <c r="AY36" s="301">
        <f>2*AW36*TAN(($AU$5/$AV$1)^(1/$AV$2)*(AW36/(2*AX36)))</f>
      </c>
      <c r="AZ36" s="301">
        <f>$B$6-AY36/2</f>
      </c>
      <c r="BA36" s="301">
        <f>$B$6-AY36</f>
      </c>
      <c r="BB36" s="302">
        <f>AX36*AY36</f>
      </c>
    </row>
    <row r="37" ht="12.75" customHeight="1">
      <c r="A37" s="24"/>
      <c r="B37" s="9"/>
      <c r="C37" s="9"/>
      <c r="D37" s="9"/>
      <c r="E37" s="9"/>
      <c r="F37" s="9"/>
      <c r="G37" s="9"/>
      <c r="H37" s="9"/>
      <c r="I37" s="236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296">
        <v>33</v>
      </c>
      <c r="W37" s="297">
        <f>$F$6</f>
        <v>98.8491298669699</v>
      </c>
      <c r="X37" s="298">
        <f>2*V37*TAN(($T$5/$U$1)^(1/$U$2)*(V37/(2*W37)))</f>
      </c>
      <c r="Y37" s="298">
        <f>$B$6-X37/2</f>
      </c>
      <c r="Z37" s="298">
        <f>$B$6-X37</f>
      </c>
      <c r="AA37" s="298">
        <f>W37*X37</f>
      </c>
      <c r="AB37" s="9"/>
      <c r="AC37" s="9"/>
      <c r="AD37" s="9"/>
      <c r="AE37" s="299">
        <v>33</v>
      </c>
      <c r="AF37" s="300">
        <f>$F$6</f>
        <v>98.8491298669699</v>
      </c>
      <c r="AG37" s="301">
        <f>2*AE37*TAN(($AC$5/$AD$1)^(1/$AD$2)*(AE37/(2*AF37)))</f>
      </c>
      <c r="AH37" s="301">
        <f>$B$6-AG37/2</f>
      </c>
      <c r="AI37" s="301">
        <f>$B$6-AG37</f>
      </c>
      <c r="AJ37" s="301">
        <f>AF37*AG37</f>
      </c>
      <c r="AK37" s="9"/>
      <c r="AL37" s="9"/>
      <c r="AM37" s="9"/>
      <c r="AN37" s="296">
        <v>33</v>
      </c>
      <c r="AO37" s="297">
        <f>$F$6</f>
        <v>98.8491298669699</v>
      </c>
      <c r="AP37" s="298">
        <f>2*AN37*TAN(($AL$5/$AM$1)^(1/$AM$2)*(AN37/(2*AO37)))</f>
      </c>
      <c r="AQ37" s="298">
        <f>$B$6-AP37/2</f>
      </c>
      <c r="AR37" s="298">
        <f>$B$6-AP37</f>
      </c>
      <c r="AS37" s="298">
        <f>AO37*AP37</f>
      </c>
      <c r="AT37" s="9"/>
      <c r="AU37" s="9"/>
      <c r="AV37" s="9"/>
      <c r="AW37" s="299">
        <v>33</v>
      </c>
      <c r="AX37" s="300">
        <f>$F$6</f>
        <v>98.8491298669699</v>
      </c>
      <c r="AY37" s="301">
        <f>2*AW37*TAN(($AU$5/$AV$1)^(1/$AV$2)*(AW37/(2*AX37)))</f>
      </c>
      <c r="AZ37" s="301">
        <f>$B$6-AY37/2</f>
      </c>
      <c r="BA37" s="301">
        <f>$B$6-AY37</f>
      </c>
      <c r="BB37" s="302">
        <f>AX37*AY37</f>
      </c>
    </row>
    <row r="38" ht="13.5" customHeight="1">
      <c r="A38" s="24"/>
      <c r="B38" s="9"/>
      <c r="C38" s="9"/>
      <c r="D38" s="9"/>
      <c r="E38" s="9"/>
      <c r="F38" s="9"/>
      <c r="G38" s="9"/>
      <c r="H38" s="9"/>
      <c r="I38" s="236"/>
      <c r="J38" s="240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296">
        <v>34</v>
      </c>
      <c r="W38" s="297">
        <f>$F$6</f>
        <v>98.8491298669699</v>
      </c>
      <c r="X38" s="298">
        <f>2*V38*TAN(($T$5/$U$1)^(1/$U$2)*(V38/(2*W38)))</f>
      </c>
      <c r="Y38" s="298">
        <f>$B$6-X38/2</f>
      </c>
      <c r="Z38" s="298">
        <f>$B$6-X38</f>
      </c>
      <c r="AA38" s="298">
        <f>W38*X38</f>
      </c>
      <c r="AB38" s="9"/>
      <c r="AC38" s="9"/>
      <c r="AD38" s="9"/>
      <c r="AE38" s="299">
        <v>34</v>
      </c>
      <c r="AF38" s="300">
        <f>$F$6</f>
        <v>98.8491298669699</v>
      </c>
      <c r="AG38" s="301">
        <f>2*AE38*TAN(($AC$5/$AD$1)^(1/$AD$2)*(AE38/(2*AF38)))</f>
      </c>
      <c r="AH38" s="301">
        <f>$B$6-AG38/2</f>
      </c>
      <c r="AI38" s="301">
        <f>$B$6-AG38</f>
      </c>
      <c r="AJ38" s="301">
        <f>AF38*AG38</f>
      </c>
      <c r="AK38" s="9"/>
      <c r="AL38" s="9"/>
      <c r="AM38" s="9"/>
      <c r="AN38" s="296">
        <v>34</v>
      </c>
      <c r="AO38" s="297">
        <f>$F$6</f>
        <v>98.8491298669699</v>
      </c>
      <c r="AP38" s="298">
        <f>2*AN38*TAN(($AL$5/$AM$1)^(1/$AM$2)*(AN38/(2*AO38)))</f>
      </c>
      <c r="AQ38" s="298">
        <f>$B$6-AP38/2</f>
      </c>
      <c r="AR38" s="298">
        <f>$B$6-AP38</f>
      </c>
      <c r="AS38" s="298">
        <f>AO38*AP38</f>
      </c>
      <c r="AT38" s="9"/>
      <c r="AU38" s="9"/>
      <c r="AV38" s="9"/>
      <c r="AW38" s="299">
        <v>34</v>
      </c>
      <c r="AX38" s="300">
        <f>$F$6</f>
        <v>98.8491298669699</v>
      </c>
      <c r="AY38" s="301">
        <f>2*AW38*TAN(($AU$5/$AV$1)^(1/$AV$2)*(AW38/(2*AX38)))</f>
      </c>
      <c r="AZ38" s="301">
        <f>$B$6-AY38/2</f>
      </c>
      <c r="BA38" s="301">
        <f>$B$6-AY38</f>
      </c>
      <c r="BB38" s="302">
        <f>AX38*AY38</f>
      </c>
    </row>
    <row r="39" ht="15.35" customHeight="1">
      <c r="A39" s="24"/>
      <c r="B39" s="9"/>
      <c r="C39" s="9"/>
      <c r="D39" s="9"/>
      <c r="E39" s="9"/>
      <c r="F39" s="9"/>
      <c r="G39" s="9"/>
      <c r="H39" s="9"/>
      <c r="I39" s="236"/>
      <c r="J39" s="241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296">
        <v>35</v>
      </c>
      <c r="W39" s="297">
        <f>$F$6</f>
        <v>98.8491298669699</v>
      </c>
      <c r="X39" s="298">
        <f>2*V39*TAN(($T$5/$U$1)^(1/$U$2)*(V39/(2*W39)))</f>
      </c>
      <c r="Y39" s="298">
        <f>$B$6-X39/2</f>
      </c>
      <c r="Z39" s="298">
        <f>$B$6-X39</f>
      </c>
      <c r="AA39" s="298">
        <f>W39*X39</f>
      </c>
      <c r="AB39" s="9"/>
      <c r="AC39" s="9"/>
      <c r="AD39" s="9"/>
      <c r="AE39" s="299">
        <v>35</v>
      </c>
      <c r="AF39" s="300">
        <f>$F$6</f>
        <v>98.8491298669699</v>
      </c>
      <c r="AG39" s="301">
        <f>2*AE39*TAN(($AC$5/$AD$1)^(1/$AD$2)*(AE39/(2*AF39)))</f>
      </c>
      <c r="AH39" s="301">
        <f>$B$6-AG39/2</f>
      </c>
      <c r="AI39" s="301">
        <f>$B$6-AG39</f>
      </c>
      <c r="AJ39" s="301">
        <f>AF39*AG39</f>
      </c>
      <c r="AK39" s="9"/>
      <c r="AL39" s="9"/>
      <c r="AM39" s="9"/>
      <c r="AN39" s="296">
        <v>35</v>
      </c>
      <c r="AO39" s="297">
        <f>$F$6</f>
        <v>98.8491298669699</v>
      </c>
      <c r="AP39" s="298">
        <f>2*AN39*TAN(($AL$5/$AM$1)^(1/$AM$2)*(AN39/(2*AO39)))</f>
      </c>
      <c r="AQ39" s="298">
        <f>$B$6-AP39/2</f>
      </c>
      <c r="AR39" s="298">
        <f>$B$6-AP39</f>
      </c>
      <c r="AS39" s="298">
        <f>AO39*AP39</f>
      </c>
      <c r="AT39" s="9"/>
      <c r="AU39" s="9"/>
      <c r="AV39" s="9"/>
      <c r="AW39" s="299">
        <v>35</v>
      </c>
      <c r="AX39" s="300">
        <f>$F$6</f>
        <v>98.8491298669699</v>
      </c>
      <c r="AY39" s="301">
        <f>2*AW39*TAN(($AU$5/$AV$1)^(1/$AV$2)*(AW39/(2*AX39)))</f>
      </c>
      <c r="AZ39" s="301">
        <f>$B$6-AY39/2</f>
      </c>
      <c r="BA39" s="301">
        <f>$B$6-AY39</f>
      </c>
      <c r="BB39" s="302">
        <f>AX39*AY39</f>
      </c>
    </row>
    <row r="40" ht="15.35" customHeight="1">
      <c r="A40" s="24"/>
      <c r="B40" s="9"/>
      <c r="C40" s="9"/>
      <c r="D40" s="9"/>
      <c r="E40" s="9"/>
      <c r="F40" s="9"/>
      <c r="G40" s="9"/>
      <c r="H40" s="9"/>
      <c r="I40" s="236"/>
      <c r="J40" s="241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296">
        <v>36</v>
      </c>
      <c r="W40" s="297">
        <f>$F$6</f>
        <v>98.8491298669699</v>
      </c>
      <c r="X40" s="298">
        <f>2*V40*TAN(($T$5/$U$1)^(1/$U$2)*(V40/(2*W40)))</f>
      </c>
      <c r="Y40" s="298">
        <f>$B$6-X40/2</f>
      </c>
      <c r="Z40" s="298">
        <f>$B$6-X40</f>
      </c>
      <c r="AA40" s="298">
        <f>W40*X40</f>
      </c>
      <c r="AB40" s="9"/>
      <c r="AC40" s="9"/>
      <c r="AD40" s="9"/>
      <c r="AE40" s="299">
        <v>36</v>
      </c>
      <c r="AF40" s="300">
        <f>$F$6</f>
        <v>98.8491298669699</v>
      </c>
      <c r="AG40" s="301">
        <f>2*AE40*TAN(($AC$5/$AD$1)^(1/$AD$2)*(AE40/(2*AF40)))</f>
      </c>
      <c r="AH40" s="301">
        <f>$B$6-AG40/2</f>
      </c>
      <c r="AI40" s="301">
        <f>$B$6-AG40</f>
      </c>
      <c r="AJ40" s="301">
        <f>AF40*AG40</f>
      </c>
      <c r="AK40" s="9"/>
      <c r="AL40" s="9"/>
      <c r="AM40" s="9"/>
      <c r="AN40" s="296">
        <v>36</v>
      </c>
      <c r="AO40" s="297">
        <f>$F$6</f>
        <v>98.8491298669699</v>
      </c>
      <c r="AP40" s="298">
        <f>2*AN40*TAN(($AL$5/$AM$1)^(1/$AM$2)*(AN40/(2*AO40)))</f>
      </c>
      <c r="AQ40" s="298">
        <f>$B$6-AP40/2</f>
      </c>
      <c r="AR40" s="298">
        <f>$B$6-AP40</f>
      </c>
      <c r="AS40" s="298">
        <f>AO40*AP40</f>
      </c>
      <c r="AT40" s="9"/>
      <c r="AU40" s="9"/>
      <c r="AV40" s="9"/>
      <c r="AW40" s="299">
        <v>36</v>
      </c>
      <c r="AX40" s="300">
        <f>$F$6</f>
        <v>98.8491298669699</v>
      </c>
      <c r="AY40" s="301">
        <f>2*AW40*TAN(($AU$5/$AV$1)^(1/$AV$2)*(AW40/(2*AX40)))</f>
      </c>
      <c r="AZ40" s="301">
        <f>$B$6-AY40/2</f>
      </c>
      <c r="BA40" s="301">
        <f>$B$6-AY40</f>
      </c>
      <c r="BB40" s="302">
        <f>AX40*AY40</f>
      </c>
    </row>
    <row r="41" ht="15.35" customHeight="1">
      <c r="A41" s="24"/>
      <c r="B41" s="9"/>
      <c r="C41" s="9"/>
      <c r="D41" s="9"/>
      <c r="E41" s="9"/>
      <c r="F41" s="9"/>
      <c r="G41" s="9"/>
      <c r="H41" s="9"/>
      <c r="I41" s="236"/>
      <c r="J41" s="242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297">
        <v>37</v>
      </c>
      <c r="W41" s="297">
        <f>$F$6</f>
        <v>98.8491298669699</v>
      </c>
      <c r="X41" s="298">
        <f>2*V41*TAN(($T$5/$U$1)^(1/$U$2)*(V41/(2*W41)))</f>
      </c>
      <c r="Y41" s="298">
        <f>$B$6-X41/2</f>
      </c>
      <c r="Z41" s="298">
        <f>$B$6-X41</f>
      </c>
      <c r="AA41" s="298">
        <f>W41*X41</f>
      </c>
      <c r="AB41" s="9"/>
      <c r="AC41" s="9"/>
      <c r="AD41" s="9"/>
      <c r="AE41" s="300">
        <v>37</v>
      </c>
      <c r="AF41" s="300">
        <f>$F$6</f>
        <v>98.8491298669699</v>
      </c>
      <c r="AG41" s="301">
        <f>2*AE41*TAN(($AC$5/$AD$1)^(1/$AD$2)*(AE41/(2*AF41)))</f>
      </c>
      <c r="AH41" s="301">
        <f>$B$6-AG41/2</f>
      </c>
      <c r="AI41" s="301">
        <f>$B$6-AG41</f>
      </c>
      <c r="AJ41" s="301">
        <f>AF41*AG41</f>
      </c>
      <c r="AK41" s="9"/>
      <c r="AL41" s="9"/>
      <c r="AM41" s="9"/>
      <c r="AN41" s="297">
        <v>37</v>
      </c>
      <c r="AO41" s="297">
        <f>$F$6</f>
        <v>98.8491298669699</v>
      </c>
      <c r="AP41" s="298">
        <f>2*AN41*TAN(($AL$5/$AM$1)^(1/$AM$2)*(AN41/(2*AO41)))</f>
      </c>
      <c r="AQ41" s="298">
        <f>$B$6-AP41/2</f>
      </c>
      <c r="AR41" s="298">
        <f>$B$6-AP41</f>
      </c>
      <c r="AS41" s="298">
        <f>AO41*AP41</f>
      </c>
      <c r="AT41" s="9"/>
      <c r="AU41" s="9"/>
      <c r="AV41" s="9"/>
      <c r="AW41" s="300">
        <v>37</v>
      </c>
      <c r="AX41" s="300">
        <f>$F$6</f>
        <v>98.8491298669699</v>
      </c>
      <c r="AY41" s="301">
        <f>2*AW41*TAN(($AU$5/$AV$1)^(1/$AV$2)*(AW41/(2*AX41)))</f>
      </c>
      <c r="AZ41" s="301">
        <f>$B$6-AY41/2</f>
      </c>
      <c r="BA41" s="301">
        <f>$B$6-AY41</f>
      </c>
      <c r="BB41" s="302">
        <f>AX41*AY41</f>
      </c>
    </row>
    <row r="42" ht="15.35" customHeight="1">
      <c r="A42" s="24"/>
      <c r="B42" s="243"/>
      <c r="C42" s="243"/>
      <c r="D42" s="243"/>
      <c r="E42" s="243"/>
      <c r="F42" s="243"/>
      <c r="G42" s="243"/>
      <c r="H42" s="243"/>
      <c r="I42" s="243"/>
      <c r="J42" s="243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296">
        <v>38</v>
      </c>
      <c r="W42" s="297">
        <f>$F$6</f>
        <v>98.8491298669699</v>
      </c>
      <c r="X42" s="298">
        <f>2*V42*TAN(($T$5/$U$1)^(1/$U$2)*(V42/(2*W42)))</f>
      </c>
      <c r="Y42" s="298">
        <f>$B$6-X42/2</f>
      </c>
      <c r="Z42" s="298">
        <f>$B$6-X42</f>
      </c>
      <c r="AA42" s="298">
        <f>W42*X42</f>
      </c>
      <c r="AB42" s="9"/>
      <c r="AC42" s="9"/>
      <c r="AD42" s="9"/>
      <c r="AE42" s="299">
        <v>38</v>
      </c>
      <c r="AF42" s="300">
        <f>$F$6</f>
        <v>98.8491298669699</v>
      </c>
      <c r="AG42" s="301">
        <f>2*AE42*TAN(($AC$5/$AD$1)^(1/$AD$2)*(AE42/(2*AF42)))</f>
      </c>
      <c r="AH42" s="301">
        <f>$B$6-AG42/2</f>
      </c>
      <c r="AI42" s="301">
        <f>$B$6-AG42</f>
      </c>
      <c r="AJ42" s="301">
        <f>AF42*AG42</f>
      </c>
      <c r="AK42" s="9"/>
      <c r="AL42" s="9"/>
      <c r="AM42" s="9"/>
      <c r="AN42" s="296">
        <v>38</v>
      </c>
      <c r="AO42" s="297">
        <f>$F$6</f>
        <v>98.8491298669699</v>
      </c>
      <c r="AP42" s="298">
        <f>2*AN42*TAN(($AL$5/$AM$1)^(1/$AM$2)*(AN42/(2*AO42)))</f>
      </c>
      <c r="AQ42" s="298">
        <f>$B$6-AP42/2</f>
      </c>
      <c r="AR42" s="298">
        <f>$B$6-AP42</f>
      </c>
      <c r="AS42" s="298">
        <f>AO42*AP42</f>
      </c>
      <c r="AT42" s="9"/>
      <c r="AU42" s="9"/>
      <c r="AV42" s="9"/>
      <c r="AW42" s="299">
        <v>38</v>
      </c>
      <c r="AX42" s="300">
        <f>$F$6</f>
        <v>98.8491298669699</v>
      </c>
      <c r="AY42" s="301">
        <f>2*AW42*TAN(($AU$5/$AV$1)^(1/$AV$2)*(AW42/(2*AX42)))</f>
      </c>
      <c r="AZ42" s="301">
        <f>$B$6-AY42/2</f>
      </c>
      <c r="BA42" s="301">
        <f>$B$6-AY42</f>
      </c>
      <c r="BB42" s="302">
        <f>AX42*AY42</f>
      </c>
    </row>
    <row r="43" ht="15.35" customHeight="1">
      <c r="A43" s="24"/>
      <c r="B43" s="243"/>
      <c r="C43" s="243"/>
      <c r="D43" s="243"/>
      <c r="E43" s="243"/>
      <c r="F43" s="243"/>
      <c r="G43" s="243"/>
      <c r="H43" s="243"/>
      <c r="I43" s="243"/>
      <c r="J43" s="243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296">
        <v>39</v>
      </c>
      <c r="W43" s="297">
        <f>$F$6</f>
        <v>98.8491298669699</v>
      </c>
      <c r="X43" s="298">
        <f>2*V43*TAN(($T$5/$U$1)^(1/$U$2)*(V43/(2*W43)))</f>
      </c>
      <c r="Y43" s="298">
        <f>$B$6-X43/2</f>
      </c>
      <c r="Z43" s="298">
        <f>$B$6-X43</f>
      </c>
      <c r="AA43" s="298">
        <f>W43*X43</f>
      </c>
      <c r="AB43" s="9"/>
      <c r="AC43" s="9"/>
      <c r="AD43" s="9"/>
      <c r="AE43" s="299">
        <v>39</v>
      </c>
      <c r="AF43" s="300">
        <f>$F$6</f>
        <v>98.8491298669699</v>
      </c>
      <c r="AG43" s="301">
        <f>2*AE43*TAN(($AC$5/$AD$1)^(1/$AD$2)*(AE43/(2*AF43)))</f>
      </c>
      <c r="AH43" s="301">
        <f>$B$6-AG43/2</f>
      </c>
      <c r="AI43" s="301">
        <f>$B$6-AG43</f>
      </c>
      <c r="AJ43" s="301">
        <f>AF43*AG43</f>
      </c>
      <c r="AK43" s="9"/>
      <c r="AL43" s="9"/>
      <c r="AM43" s="9"/>
      <c r="AN43" s="296">
        <v>39</v>
      </c>
      <c r="AO43" s="297">
        <f>$F$6</f>
        <v>98.8491298669699</v>
      </c>
      <c r="AP43" s="298">
        <f>2*AN43*TAN(($AL$5/$AM$1)^(1/$AM$2)*(AN43/(2*AO43)))</f>
      </c>
      <c r="AQ43" s="298">
        <f>$B$6-AP43/2</f>
      </c>
      <c r="AR43" s="298">
        <f>$B$6-AP43</f>
      </c>
      <c r="AS43" s="298">
        <f>AO43*AP43</f>
      </c>
      <c r="AT43" s="9"/>
      <c r="AU43" s="9"/>
      <c r="AV43" s="9"/>
      <c r="AW43" s="299">
        <v>39</v>
      </c>
      <c r="AX43" s="300">
        <f>$F$6</f>
        <v>98.8491298669699</v>
      </c>
      <c r="AY43" s="301">
        <f>2*AW43*TAN(($AU$5/$AV$1)^(1/$AV$2)*(AW43/(2*AX43)))</f>
      </c>
      <c r="AZ43" s="301">
        <f>$B$6-AY43/2</f>
      </c>
      <c r="BA43" s="301">
        <f>$B$6-AY43</f>
      </c>
      <c r="BB43" s="302">
        <f>AX43*AY43</f>
      </c>
    </row>
    <row r="44" ht="15.35" customHeight="1">
      <c r="A44" s="24"/>
      <c r="B44" s="9"/>
      <c r="C44" s="9"/>
      <c r="D44" s="9"/>
      <c r="E44" s="9"/>
      <c r="F44" s="9"/>
      <c r="G44" s="9"/>
      <c r="H44" s="236"/>
      <c r="I44" s="236"/>
      <c r="J44" s="236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296">
        <v>40</v>
      </c>
      <c r="W44" s="297">
        <f>$F$6</f>
        <v>98.8491298669699</v>
      </c>
      <c r="X44" s="298">
        <f>2*V44*TAN(($T$5/$U$1)^(1/$U$2)*(V44/(2*W44)))</f>
      </c>
      <c r="Y44" s="298">
        <f>$B$6-X44/2</f>
      </c>
      <c r="Z44" s="298">
        <f>$B$6-X44</f>
      </c>
      <c r="AA44" s="298">
        <f>W44*X44</f>
      </c>
      <c r="AB44" s="9"/>
      <c r="AC44" s="9"/>
      <c r="AD44" s="9"/>
      <c r="AE44" s="299">
        <v>40</v>
      </c>
      <c r="AF44" s="300">
        <f>$F$6</f>
        <v>98.8491298669699</v>
      </c>
      <c r="AG44" s="301">
        <f>2*AE44*TAN(($AC$5/$AD$1)^(1/$AD$2)*(AE44/(2*AF44)))</f>
      </c>
      <c r="AH44" s="301">
        <f>$B$6-AG44/2</f>
      </c>
      <c r="AI44" s="301">
        <f>$B$6-AG44</f>
      </c>
      <c r="AJ44" s="301">
        <f>AF44*AG44</f>
      </c>
      <c r="AK44" s="9"/>
      <c r="AL44" s="9"/>
      <c r="AM44" s="9"/>
      <c r="AN44" s="296">
        <v>40</v>
      </c>
      <c r="AO44" s="297">
        <f>$F$6</f>
        <v>98.8491298669699</v>
      </c>
      <c r="AP44" s="298">
        <f>2*AN44*TAN(($AL$5/$AM$1)^(1/$AM$2)*(AN44/(2*AO44)))</f>
      </c>
      <c r="AQ44" s="298">
        <f>$B$6-AP44/2</f>
      </c>
      <c r="AR44" s="298">
        <f>$B$6-AP44</f>
      </c>
      <c r="AS44" s="298">
        <f>AO44*AP44</f>
      </c>
      <c r="AT44" s="9"/>
      <c r="AU44" s="9"/>
      <c r="AV44" s="9"/>
      <c r="AW44" s="299">
        <v>40</v>
      </c>
      <c r="AX44" s="300">
        <f>$F$6</f>
        <v>98.8491298669699</v>
      </c>
      <c r="AY44" s="301">
        <f>2*AW44*TAN(($AU$5/$AV$1)^(1/$AV$2)*(AW44/(2*AX44)))</f>
      </c>
      <c r="AZ44" s="301">
        <f>$B$6-AY44/2</f>
      </c>
      <c r="BA44" s="301">
        <f>$B$6-AY44</f>
      </c>
      <c r="BB44" s="302">
        <f>AX44*AY44</f>
      </c>
    </row>
    <row r="45" ht="15.35" customHeight="1">
      <c r="A45" s="24"/>
      <c r="B45" s="9"/>
      <c r="C45" s="244"/>
      <c r="D45" s="244"/>
      <c r="E45" s="244"/>
      <c r="F45" s="245"/>
      <c r="G45" s="246"/>
      <c r="H45" s="247"/>
      <c r="I45" s="236"/>
      <c r="J45" s="236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296">
        <v>41</v>
      </c>
      <c r="W45" s="297">
        <f>$F$6</f>
        <v>98.8491298669699</v>
      </c>
      <c r="X45" s="298">
        <f>2*V45*TAN(($T$5/$U$1)^(1/$U$2)*(V45/(2*W45)))</f>
      </c>
      <c r="Y45" s="298">
        <f>$B$6-X45/2</f>
      </c>
      <c r="Z45" s="298">
        <f>$B$6-X45</f>
      </c>
      <c r="AA45" s="298">
        <f>W45*X45</f>
      </c>
      <c r="AB45" s="9"/>
      <c r="AC45" s="9"/>
      <c r="AD45" s="9"/>
      <c r="AE45" s="299">
        <v>41</v>
      </c>
      <c r="AF45" s="300">
        <f>$F$6</f>
        <v>98.8491298669699</v>
      </c>
      <c r="AG45" s="301">
        <f>2*AE45*TAN(($AC$5/$AD$1)^(1/$AD$2)*(AE45/(2*AF45)))</f>
      </c>
      <c r="AH45" s="301">
        <f>$B$6-AG45/2</f>
      </c>
      <c r="AI45" s="301">
        <f>$B$6-AG45</f>
      </c>
      <c r="AJ45" s="301">
        <f>AF45*AG45</f>
      </c>
      <c r="AK45" s="9"/>
      <c r="AL45" s="9"/>
      <c r="AM45" s="9"/>
      <c r="AN45" s="296">
        <v>41</v>
      </c>
      <c r="AO45" s="297">
        <f>$F$6</f>
        <v>98.8491298669699</v>
      </c>
      <c r="AP45" s="298">
        <f>2*AN45*TAN(($AL$5/$AM$1)^(1/$AM$2)*(AN45/(2*AO45)))</f>
      </c>
      <c r="AQ45" s="298">
        <f>$B$6-AP45/2</f>
      </c>
      <c r="AR45" s="298">
        <f>$B$6-AP45</f>
      </c>
      <c r="AS45" s="298">
        <f>AO45*AP45</f>
      </c>
      <c r="AT45" s="9"/>
      <c r="AU45" s="9"/>
      <c r="AV45" s="9"/>
      <c r="AW45" s="299">
        <v>41</v>
      </c>
      <c r="AX45" s="300">
        <f>$F$6</f>
        <v>98.8491298669699</v>
      </c>
      <c r="AY45" s="301">
        <f>2*AW45*TAN(($AU$5/$AV$1)^(1/$AV$2)*(AW45/(2*AX45)))</f>
      </c>
      <c r="AZ45" s="301">
        <f>$B$6-AY45/2</f>
      </c>
      <c r="BA45" s="301">
        <f>$B$6-AY45</f>
      </c>
      <c r="BB45" s="302">
        <f>AX45*AY45</f>
      </c>
    </row>
    <row r="46" ht="15.35" customHeight="1">
      <c r="A46" s="24"/>
      <c r="B46" s="9"/>
      <c r="C46" s="244"/>
      <c r="D46" s="244"/>
      <c r="E46" s="244"/>
      <c r="F46" s="245"/>
      <c r="G46" s="246"/>
      <c r="H46" s="247"/>
      <c r="I46" s="236"/>
      <c r="J46" s="236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296">
        <v>42</v>
      </c>
      <c r="W46" s="297">
        <f>$F$6</f>
        <v>98.8491298669699</v>
      </c>
      <c r="X46" s="298">
        <f>2*V46*TAN(($T$5/$U$1)^(1/$U$2)*(V46/(2*W46)))</f>
      </c>
      <c r="Y46" s="298">
        <f>$B$6-X46/2</f>
      </c>
      <c r="Z46" s="298">
        <f>$B$6-X46</f>
      </c>
      <c r="AA46" s="298">
        <f>W46*X46</f>
      </c>
      <c r="AB46" s="9"/>
      <c r="AC46" s="9"/>
      <c r="AD46" s="9"/>
      <c r="AE46" s="299">
        <v>42</v>
      </c>
      <c r="AF46" s="300">
        <f>$F$6</f>
        <v>98.8491298669699</v>
      </c>
      <c r="AG46" s="301">
        <f>2*AE46*TAN(($AC$5/$AD$1)^(1/$AD$2)*(AE46/(2*AF46)))</f>
      </c>
      <c r="AH46" s="301">
        <f>$B$6-AG46/2</f>
      </c>
      <c r="AI46" s="301">
        <f>$B$6-AG46</f>
      </c>
      <c r="AJ46" s="301">
        <f>AF46*AG46</f>
      </c>
      <c r="AK46" s="9"/>
      <c r="AL46" s="9"/>
      <c r="AM46" s="9"/>
      <c r="AN46" s="296">
        <v>42</v>
      </c>
      <c r="AO46" s="297">
        <f>$F$6</f>
        <v>98.8491298669699</v>
      </c>
      <c r="AP46" s="298">
        <f>2*AN46*TAN(($AL$5/$AM$1)^(1/$AM$2)*(AN46/(2*AO46)))</f>
      </c>
      <c r="AQ46" s="298">
        <f>$B$6-AP46/2</f>
      </c>
      <c r="AR46" s="298">
        <f>$B$6-AP46</f>
      </c>
      <c r="AS46" s="298">
        <f>AO46*AP46</f>
      </c>
      <c r="AT46" s="9"/>
      <c r="AU46" s="9"/>
      <c r="AV46" s="9"/>
      <c r="AW46" s="299">
        <v>42</v>
      </c>
      <c r="AX46" s="300">
        <f>$F$6</f>
        <v>98.8491298669699</v>
      </c>
      <c r="AY46" s="301">
        <f>2*AW46*TAN(($AU$5/$AV$1)^(1/$AV$2)*(AW46/(2*AX46)))</f>
      </c>
      <c r="AZ46" s="301">
        <f>$B$6-AY46/2</f>
      </c>
      <c r="BA46" s="301">
        <f>$B$6-AY46</f>
      </c>
      <c r="BB46" s="302">
        <f>AX46*AY46</f>
      </c>
    </row>
    <row r="47" ht="15.35" customHeight="1">
      <c r="A47" s="24"/>
      <c r="B47" s="9"/>
      <c r="C47" s="244"/>
      <c r="D47" s="244"/>
      <c r="E47" s="244"/>
      <c r="F47" s="245"/>
      <c r="G47" s="246"/>
      <c r="H47" s="247"/>
      <c r="I47" s="236"/>
      <c r="J47" s="236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296">
        <v>43</v>
      </c>
      <c r="W47" s="297">
        <f>$F$6</f>
        <v>98.8491298669699</v>
      </c>
      <c r="X47" s="298">
        <f>2*V47*TAN(($T$5/$U$1)^(1/$U$2)*(V47/(2*W47)))</f>
      </c>
      <c r="Y47" s="298">
        <f>$B$6-X47/2</f>
      </c>
      <c r="Z47" s="298">
        <f>$B$6-X47</f>
      </c>
      <c r="AA47" s="298">
        <f>W47*X47</f>
      </c>
      <c r="AB47" s="9"/>
      <c r="AC47" s="9"/>
      <c r="AD47" s="9"/>
      <c r="AE47" s="299">
        <v>43</v>
      </c>
      <c r="AF47" s="300">
        <f>$F$6</f>
        <v>98.8491298669699</v>
      </c>
      <c r="AG47" s="301">
        <f>2*AE47*TAN(($AC$5/$AD$1)^(1/$AD$2)*(AE47/(2*AF47)))</f>
      </c>
      <c r="AH47" s="301">
        <f>$B$6-AG47/2</f>
      </c>
      <c r="AI47" s="301">
        <f>$B$6-AG47</f>
      </c>
      <c r="AJ47" s="301">
        <f>AF47*AG47</f>
      </c>
      <c r="AK47" s="9"/>
      <c r="AL47" s="9"/>
      <c r="AM47" s="9"/>
      <c r="AN47" s="296">
        <v>43</v>
      </c>
      <c r="AO47" s="297">
        <f>$F$6</f>
        <v>98.8491298669699</v>
      </c>
      <c r="AP47" s="298">
        <f>2*AN47*TAN(($AL$5/$AM$1)^(1/$AM$2)*(AN47/(2*AO47)))</f>
      </c>
      <c r="AQ47" s="298">
        <f>$B$6-AP47/2</f>
      </c>
      <c r="AR47" s="298">
        <f>$B$6-AP47</f>
      </c>
      <c r="AS47" s="298">
        <f>AO47*AP47</f>
      </c>
      <c r="AT47" s="9"/>
      <c r="AU47" s="9"/>
      <c r="AV47" s="9"/>
      <c r="AW47" s="299">
        <v>43</v>
      </c>
      <c r="AX47" s="300">
        <f>$F$6</f>
        <v>98.8491298669699</v>
      </c>
      <c r="AY47" s="301">
        <f>2*AW47*TAN(($AU$5/$AV$1)^(1/$AV$2)*(AW47/(2*AX47)))</f>
      </c>
      <c r="AZ47" s="301">
        <f>$B$6-AY47/2</f>
      </c>
      <c r="BA47" s="301">
        <f>$B$6-AY47</f>
      </c>
      <c r="BB47" s="302">
        <f>AX47*AY47</f>
      </c>
    </row>
    <row r="48" ht="15.35" customHeight="1">
      <c r="A48" s="24"/>
      <c r="B48" s="9"/>
      <c r="C48" s="244"/>
      <c r="D48" s="244"/>
      <c r="E48" s="244"/>
      <c r="F48" s="245"/>
      <c r="G48" s="246"/>
      <c r="H48" s="247"/>
      <c r="I48" s="236"/>
      <c r="J48" s="236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296">
        <v>44</v>
      </c>
      <c r="W48" s="297">
        <f>$F$6</f>
        <v>98.8491298669699</v>
      </c>
      <c r="X48" s="298">
        <f>2*V48*TAN(($T$5/$U$1)^(1/$U$2)*(V48/(2*W48)))</f>
      </c>
      <c r="Y48" s="298">
        <f>$B$6-X48/2</f>
      </c>
      <c r="Z48" s="298">
        <f>$B$6-X48</f>
      </c>
      <c r="AA48" s="298">
        <f>W48*X48</f>
      </c>
      <c r="AB48" s="9"/>
      <c r="AC48" s="9"/>
      <c r="AD48" s="9"/>
      <c r="AE48" s="299">
        <v>44</v>
      </c>
      <c r="AF48" s="300">
        <f>$F$6</f>
        <v>98.8491298669699</v>
      </c>
      <c r="AG48" s="301">
        <f>2*AE48*TAN(($AC$5/$AD$1)^(1/$AD$2)*(AE48/(2*AF48)))</f>
      </c>
      <c r="AH48" s="301">
        <f>$B$6-AG48/2</f>
      </c>
      <c r="AI48" s="301">
        <f>$B$6-AG48</f>
      </c>
      <c r="AJ48" s="301">
        <f>AF48*AG48</f>
      </c>
      <c r="AK48" s="9"/>
      <c r="AL48" s="9"/>
      <c r="AM48" s="9"/>
      <c r="AN48" s="296">
        <v>44</v>
      </c>
      <c r="AO48" s="297">
        <f>$F$6</f>
        <v>98.8491298669699</v>
      </c>
      <c r="AP48" s="298">
        <f>2*AN48*TAN(($AL$5/$AM$1)^(1/$AM$2)*(AN48/(2*AO48)))</f>
      </c>
      <c r="AQ48" s="298">
        <f>$B$6-AP48/2</f>
      </c>
      <c r="AR48" s="298">
        <f>$B$6-AP48</f>
      </c>
      <c r="AS48" s="298">
        <f>AO48*AP48</f>
      </c>
      <c r="AT48" s="9"/>
      <c r="AU48" s="9"/>
      <c r="AV48" s="9"/>
      <c r="AW48" s="299">
        <v>44</v>
      </c>
      <c r="AX48" s="300">
        <f>$F$6</f>
        <v>98.8491298669699</v>
      </c>
      <c r="AY48" s="301">
        <f>2*AW48*TAN(($AU$5/$AV$1)^(1/$AV$2)*(AW48/(2*AX48)))</f>
      </c>
      <c r="AZ48" s="301">
        <f>$B$6-AY48/2</f>
      </c>
      <c r="BA48" s="301">
        <f>$B$6-AY48</f>
      </c>
      <c r="BB48" s="302">
        <f>AX48*AY48</f>
      </c>
    </row>
    <row r="49" ht="15.35" customHeight="1">
      <c r="A49" s="24"/>
      <c r="B49" s="9"/>
      <c r="C49" s="244"/>
      <c r="D49" s="244"/>
      <c r="E49" s="244"/>
      <c r="F49" s="245"/>
      <c r="G49" s="246"/>
      <c r="H49" s="247"/>
      <c r="I49" s="236"/>
      <c r="J49" s="236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296">
        <v>45</v>
      </c>
      <c r="W49" s="297">
        <f>$F$6</f>
        <v>98.8491298669699</v>
      </c>
      <c r="X49" s="298">
        <f>2*V49*TAN(($T$5/$U$1)^(1/$U$2)*(V49/(2*W49)))</f>
      </c>
      <c r="Y49" s="298">
        <f>$B$6-X49/2</f>
      </c>
      <c r="Z49" s="298">
        <f>$B$6-X49</f>
      </c>
      <c r="AA49" s="298">
        <f>W49*X49</f>
      </c>
      <c r="AB49" s="9"/>
      <c r="AC49" s="9"/>
      <c r="AD49" s="9"/>
      <c r="AE49" s="299">
        <v>45</v>
      </c>
      <c r="AF49" s="300">
        <f>$F$6</f>
        <v>98.8491298669699</v>
      </c>
      <c r="AG49" s="301">
        <f>2*AE49*TAN(($AC$5/$AD$1)^(1/$AD$2)*(AE49/(2*AF49)))</f>
      </c>
      <c r="AH49" s="301">
        <f>$B$6-AG49/2</f>
      </c>
      <c r="AI49" s="301">
        <f>$B$6-AG49</f>
      </c>
      <c r="AJ49" s="301">
        <f>AF49*AG49</f>
      </c>
      <c r="AK49" s="9"/>
      <c r="AL49" s="9"/>
      <c r="AM49" s="9"/>
      <c r="AN49" s="296">
        <v>45</v>
      </c>
      <c r="AO49" s="297">
        <f>$F$6</f>
        <v>98.8491298669699</v>
      </c>
      <c r="AP49" s="298">
        <f>2*AN49*TAN(($AL$5/$AM$1)^(1/$AM$2)*(AN49/(2*AO49)))</f>
      </c>
      <c r="AQ49" s="298">
        <f>$B$6-AP49/2</f>
      </c>
      <c r="AR49" s="298">
        <f>$B$6-AP49</f>
      </c>
      <c r="AS49" s="298">
        <f>AO49*AP49</f>
      </c>
      <c r="AT49" s="9"/>
      <c r="AU49" s="9"/>
      <c r="AV49" s="9"/>
      <c r="AW49" s="299">
        <v>45</v>
      </c>
      <c r="AX49" s="300">
        <f>$F$6</f>
        <v>98.8491298669699</v>
      </c>
      <c r="AY49" s="301">
        <f>2*AW49*TAN(($AU$5/$AV$1)^(1/$AV$2)*(AW49/(2*AX49)))</f>
      </c>
      <c r="AZ49" s="301">
        <f>$B$6-AY49/2</f>
      </c>
      <c r="BA49" s="301">
        <f>$B$6-AY49</f>
      </c>
      <c r="BB49" s="302">
        <f>AX49*AY49</f>
      </c>
    </row>
    <row r="50" ht="15.35" customHeight="1">
      <c r="A50" s="24"/>
      <c r="B50" s="9"/>
      <c r="C50" s="244"/>
      <c r="D50" s="244"/>
      <c r="E50" s="244"/>
      <c r="F50" s="245"/>
      <c r="G50" s="246"/>
      <c r="H50" s="247"/>
      <c r="I50" s="236"/>
      <c r="J50" s="236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297">
        <v>46</v>
      </c>
      <c r="W50" s="297">
        <f>$F$6</f>
        <v>98.8491298669699</v>
      </c>
      <c r="X50" s="298">
        <f>2*V50*TAN(($T$5/$U$1)^(1/$U$2)*(V50/(2*W50)))</f>
      </c>
      <c r="Y50" s="298">
        <f>$B$6-X50/2</f>
      </c>
      <c r="Z50" s="298">
        <f>$B$6-X50</f>
      </c>
      <c r="AA50" s="298">
        <f>W50*X50</f>
      </c>
      <c r="AB50" s="9"/>
      <c r="AC50" s="9"/>
      <c r="AD50" s="9"/>
      <c r="AE50" s="300">
        <v>46</v>
      </c>
      <c r="AF50" s="300">
        <f>$F$6</f>
        <v>98.8491298669699</v>
      </c>
      <c r="AG50" s="301">
        <f>2*AE50*TAN(($AC$5/$AD$1)^(1/$AD$2)*(AE50/(2*AF50)))</f>
      </c>
      <c r="AH50" s="301">
        <f>$B$6-AG50/2</f>
      </c>
      <c r="AI50" s="301">
        <f>$B$6-AG50</f>
      </c>
      <c r="AJ50" s="301">
        <f>AF50*AG50</f>
      </c>
      <c r="AK50" s="9"/>
      <c r="AL50" s="9"/>
      <c r="AM50" s="9"/>
      <c r="AN50" s="297">
        <v>46</v>
      </c>
      <c r="AO50" s="297">
        <f>$F$6</f>
        <v>98.8491298669699</v>
      </c>
      <c r="AP50" s="298">
        <f>2*AN50*TAN(($AL$5/$AM$1)^(1/$AM$2)*(AN50/(2*AO50)))</f>
      </c>
      <c r="AQ50" s="298">
        <f>$B$6-AP50/2</f>
      </c>
      <c r="AR50" s="298">
        <f>$B$6-AP50</f>
      </c>
      <c r="AS50" s="298">
        <f>AO50*AP50</f>
      </c>
      <c r="AT50" s="9"/>
      <c r="AU50" s="9"/>
      <c r="AV50" s="9"/>
      <c r="AW50" s="300">
        <v>46</v>
      </c>
      <c r="AX50" s="300">
        <f>$F$6</f>
        <v>98.8491298669699</v>
      </c>
      <c r="AY50" s="301">
        <f>2*AW50*TAN(($AU$5/$AV$1)^(1/$AV$2)*(AW50/(2*AX50)))</f>
      </c>
      <c r="AZ50" s="301">
        <f>$B$6-AY50/2</f>
      </c>
      <c r="BA50" s="301">
        <f>$B$6-AY50</f>
      </c>
      <c r="BB50" s="302">
        <f>AX50*AY50</f>
      </c>
    </row>
    <row r="51" ht="15.35" customHeight="1">
      <c r="A51" s="24"/>
      <c r="B51" s="9"/>
      <c r="C51" s="244"/>
      <c r="D51" s="244"/>
      <c r="E51" s="244"/>
      <c r="F51" s="245"/>
      <c r="G51" s="246"/>
      <c r="H51" s="247"/>
      <c r="I51" s="236"/>
      <c r="J51" s="236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296">
        <v>47</v>
      </c>
      <c r="W51" s="297">
        <f>$F$6</f>
        <v>98.8491298669699</v>
      </c>
      <c r="X51" s="298">
        <f>2*V51*TAN(($T$5/$U$1)^(1/$U$2)*(V51/(2*W51)))</f>
      </c>
      <c r="Y51" s="298">
        <f>$B$6-X51/2</f>
      </c>
      <c r="Z51" s="298">
        <f>$B$6-X51</f>
      </c>
      <c r="AA51" s="298">
        <f>W51*X51</f>
      </c>
      <c r="AB51" s="9"/>
      <c r="AC51" s="9"/>
      <c r="AD51" s="9"/>
      <c r="AE51" s="299">
        <v>47</v>
      </c>
      <c r="AF51" s="300">
        <f>$F$6</f>
        <v>98.8491298669699</v>
      </c>
      <c r="AG51" s="301">
        <f>2*AE51*TAN(($AC$5/$AD$1)^(1/$AD$2)*(AE51/(2*AF51)))</f>
      </c>
      <c r="AH51" s="301">
        <f>$B$6-AG51/2</f>
      </c>
      <c r="AI51" s="301">
        <f>$B$6-AG51</f>
      </c>
      <c r="AJ51" s="301">
        <f>AF51*AG51</f>
      </c>
      <c r="AK51" s="9"/>
      <c r="AL51" s="9"/>
      <c r="AM51" s="9"/>
      <c r="AN51" s="296">
        <v>47</v>
      </c>
      <c r="AO51" s="297">
        <f>$F$6</f>
        <v>98.8491298669699</v>
      </c>
      <c r="AP51" s="298">
        <f>2*AN51*TAN(($AL$5/$AM$1)^(1/$AM$2)*(AN51/(2*AO51)))</f>
      </c>
      <c r="AQ51" s="298">
        <f>$B$6-AP51/2</f>
      </c>
      <c r="AR51" s="298">
        <f>$B$6-AP51</f>
      </c>
      <c r="AS51" s="298">
        <f>AO51*AP51</f>
      </c>
      <c r="AT51" s="9"/>
      <c r="AU51" s="9"/>
      <c r="AV51" s="9"/>
      <c r="AW51" s="299">
        <v>47</v>
      </c>
      <c r="AX51" s="300">
        <f>$F$6</f>
        <v>98.8491298669699</v>
      </c>
      <c r="AY51" s="301">
        <f>2*AW51*TAN(($AU$5/$AV$1)^(1/$AV$2)*(AW51/(2*AX51)))</f>
      </c>
      <c r="AZ51" s="301">
        <f>$B$6-AY51/2</f>
      </c>
      <c r="BA51" s="301">
        <f>$B$6-AY51</f>
      </c>
      <c r="BB51" s="302">
        <f>AX51*AY51</f>
      </c>
    </row>
    <row r="52" ht="15.35" customHeight="1">
      <c r="A52" s="24"/>
      <c r="B52" s="9"/>
      <c r="C52" s="244"/>
      <c r="D52" s="244"/>
      <c r="E52" s="244"/>
      <c r="F52" s="245"/>
      <c r="G52" s="246"/>
      <c r="H52" s="247"/>
      <c r="I52" s="236"/>
      <c r="J52" s="236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296">
        <v>48</v>
      </c>
      <c r="W52" s="297">
        <f>$F$6</f>
        <v>98.8491298669699</v>
      </c>
      <c r="X52" s="298">
        <f>2*V52*TAN(($T$5/$U$1)^(1/$U$2)*(V52/(2*W52)))</f>
      </c>
      <c r="Y52" s="298">
        <f>$B$6-X52/2</f>
      </c>
      <c r="Z52" s="298">
        <f>$B$6-X52</f>
      </c>
      <c r="AA52" s="298">
        <f>W52*X52</f>
      </c>
      <c r="AB52" s="9"/>
      <c r="AC52" s="9"/>
      <c r="AD52" s="9"/>
      <c r="AE52" s="299">
        <v>48</v>
      </c>
      <c r="AF52" s="300">
        <f>$F$6</f>
        <v>98.8491298669699</v>
      </c>
      <c r="AG52" s="301">
        <f>2*AE52*TAN(($AC$5/$AD$1)^(1/$AD$2)*(AE52/(2*AF52)))</f>
      </c>
      <c r="AH52" s="301">
        <f>$B$6-AG52/2</f>
      </c>
      <c r="AI52" s="301">
        <f>$B$6-AG52</f>
      </c>
      <c r="AJ52" s="301">
        <f>AF52*AG52</f>
      </c>
      <c r="AK52" s="9"/>
      <c r="AL52" s="9"/>
      <c r="AM52" s="9"/>
      <c r="AN52" s="296">
        <v>48</v>
      </c>
      <c r="AO52" s="297">
        <f>$F$6</f>
        <v>98.8491298669699</v>
      </c>
      <c r="AP52" s="298">
        <f>2*AN52*TAN(($AL$5/$AM$1)^(1/$AM$2)*(AN52/(2*AO52)))</f>
      </c>
      <c r="AQ52" s="298">
        <f>$B$6-AP52/2</f>
      </c>
      <c r="AR52" s="298">
        <f>$B$6-AP52</f>
      </c>
      <c r="AS52" s="298">
        <f>AO52*AP52</f>
      </c>
      <c r="AT52" s="9"/>
      <c r="AU52" s="9"/>
      <c r="AV52" s="9"/>
      <c r="AW52" s="299">
        <v>48</v>
      </c>
      <c r="AX52" s="300">
        <f>$F$6</f>
        <v>98.8491298669699</v>
      </c>
      <c r="AY52" s="301">
        <f>2*AW52*TAN(($AU$5/$AV$1)^(1/$AV$2)*(AW52/(2*AX52)))</f>
      </c>
      <c r="AZ52" s="301">
        <f>$B$6-AY52/2</f>
      </c>
      <c r="BA52" s="301">
        <f>$B$6-AY52</f>
      </c>
      <c r="BB52" s="302">
        <f>AX52*AY52</f>
      </c>
    </row>
    <row r="53" ht="15.35" customHeight="1">
      <c r="A53" s="24"/>
      <c r="B53" s="9"/>
      <c r="C53" s="244"/>
      <c r="D53" s="244"/>
      <c r="E53" s="244"/>
      <c r="F53" s="245"/>
      <c r="G53" s="246"/>
      <c r="H53" s="247"/>
      <c r="I53" s="236"/>
      <c r="J53" s="236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296">
        <v>49</v>
      </c>
      <c r="W53" s="297">
        <f>$F$6</f>
        <v>98.8491298669699</v>
      </c>
      <c r="X53" s="298">
        <f>2*V53*TAN(($T$5/$U$1)^(1/$U$2)*(V53/(2*W53)))</f>
      </c>
      <c r="Y53" s="298">
        <f>$B$6-X53/2</f>
      </c>
      <c r="Z53" s="298">
        <f>$B$6-X53</f>
      </c>
      <c r="AA53" s="298">
        <f>W53*X53</f>
      </c>
      <c r="AB53" s="9"/>
      <c r="AC53" s="9"/>
      <c r="AD53" s="9"/>
      <c r="AE53" s="299">
        <v>49</v>
      </c>
      <c r="AF53" s="300">
        <f>$F$6</f>
        <v>98.8491298669699</v>
      </c>
      <c r="AG53" s="301">
        <f>2*AE53*TAN(($AC$5/$AD$1)^(1/$AD$2)*(AE53/(2*AF53)))</f>
      </c>
      <c r="AH53" s="301">
        <f>$B$6-AG53/2</f>
      </c>
      <c r="AI53" s="301">
        <f>$B$6-AG53</f>
      </c>
      <c r="AJ53" s="301">
        <f>AF53*AG53</f>
      </c>
      <c r="AK53" s="9"/>
      <c r="AL53" s="9"/>
      <c r="AM53" s="9"/>
      <c r="AN53" s="296">
        <v>49</v>
      </c>
      <c r="AO53" s="297">
        <f>$F$6</f>
        <v>98.8491298669699</v>
      </c>
      <c r="AP53" s="298">
        <f>2*AN53*TAN(($AL$5/$AM$1)^(1/$AM$2)*(AN53/(2*AO53)))</f>
      </c>
      <c r="AQ53" s="298">
        <f>$B$6-AP53/2</f>
      </c>
      <c r="AR53" s="298">
        <f>$B$6-AP53</f>
      </c>
      <c r="AS53" s="298">
        <f>AO53*AP53</f>
      </c>
      <c r="AT53" s="9"/>
      <c r="AU53" s="9"/>
      <c r="AV53" s="9"/>
      <c r="AW53" s="299">
        <v>49</v>
      </c>
      <c r="AX53" s="300">
        <f>$F$6</f>
        <v>98.8491298669699</v>
      </c>
      <c r="AY53" s="301">
        <f>2*AW53*TAN(($AU$5/$AV$1)^(1/$AV$2)*(AW53/(2*AX53)))</f>
      </c>
      <c r="AZ53" s="301">
        <f>$B$6-AY53/2</f>
      </c>
      <c r="BA53" s="301">
        <f>$B$6-AY53</f>
      </c>
      <c r="BB53" s="302">
        <f>AX53*AY53</f>
      </c>
    </row>
    <row r="54" ht="15.35" customHeight="1">
      <c r="A54" s="24"/>
      <c r="B54" s="9"/>
      <c r="C54" s="244"/>
      <c r="D54" s="244"/>
      <c r="E54" s="244"/>
      <c r="F54" s="245"/>
      <c r="G54" s="246"/>
      <c r="H54" s="247"/>
      <c r="I54" s="236"/>
      <c r="J54" s="236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296">
        <v>50</v>
      </c>
      <c r="W54" s="297">
        <f>$F$6</f>
        <v>98.8491298669699</v>
      </c>
      <c r="X54" s="298">
        <f>2*V54*TAN(($T$5/$U$1)^(1/$U$2)*(V54/(2*W54)))</f>
      </c>
      <c r="Y54" s="298">
        <f>$B$6-X54/2</f>
      </c>
      <c r="Z54" s="298">
        <f>$B$6-X54</f>
      </c>
      <c r="AA54" s="298">
        <f>W54*X54</f>
      </c>
      <c r="AB54" s="9"/>
      <c r="AC54" s="9"/>
      <c r="AD54" s="9"/>
      <c r="AE54" s="299">
        <v>50</v>
      </c>
      <c r="AF54" s="300">
        <f>$F$6</f>
        <v>98.8491298669699</v>
      </c>
      <c r="AG54" s="301">
        <f>2*AE54*TAN(($AC$5/$AD$1)^(1/$AD$2)*(AE54/(2*AF54)))</f>
      </c>
      <c r="AH54" s="301">
        <f>$B$6-AG54/2</f>
      </c>
      <c r="AI54" s="301">
        <f>$B$6-AG54</f>
      </c>
      <c r="AJ54" s="301">
        <f>AF54*AG54</f>
      </c>
      <c r="AK54" s="9"/>
      <c r="AL54" s="9"/>
      <c r="AM54" s="9"/>
      <c r="AN54" s="296">
        <v>50</v>
      </c>
      <c r="AO54" s="297">
        <f>$F$6</f>
        <v>98.8491298669699</v>
      </c>
      <c r="AP54" s="298">
        <f>2*AN54*TAN(($AL$5/$AM$1)^(1/$AM$2)*(AN54/(2*AO54)))</f>
      </c>
      <c r="AQ54" s="298">
        <f>$B$6-AP54/2</f>
      </c>
      <c r="AR54" s="298">
        <f>$B$6-AP54</f>
      </c>
      <c r="AS54" s="298">
        <f>AO54*AP54</f>
      </c>
      <c r="AT54" s="9"/>
      <c r="AU54" s="9"/>
      <c r="AV54" s="9"/>
      <c r="AW54" s="299">
        <v>50</v>
      </c>
      <c r="AX54" s="300">
        <f>$F$6</f>
        <v>98.8491298669699</v>
      </c>
      <c r="AY54" s="301">
        <f>2*AW54*TAN(($AU$5/$AV$1)^(1/$AV$2)*(AW54/(2*AX54)))</f>
      </c>
      <c r="AZ54" s="301">
        <f>$B$6-AY54/2</f>
      </c>
      <c r="BA54" s="301">
        <f>$B$6-AY54</f>
      </c>
      <c r="BB54" s="302">
        <f>AX54*AY54</f>
      </c>
    </row>
    <row r="55" ht="15.35" customHeight="1">
      <c r="A55" s="24"/>
      <c r="B55" s="9"/>
      <c r="C55" s="244"/>
      <c r="D55" s="244"/>
      <c r="E55" s="244"/>
      <c r="F55" s="245"/>
      <c r="G55" s="246"/>
      <c r="H55" s="247"/>
      <c r="I55" s="236"/>
      <c r="J55" s="236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296">
        <v>51</v>
      </c>
      <c r="W55" s="297">
        <f>$F$6</f>
        <v>98.8491298669699</v>
      </c>
      <c r="X55" s="298">
        <f>2*V55*TAN(($T$5/$U$1)^(1/$U$2)*(V55/(2*W55)))</f>
      </c>
      <c r="Y55" s="298">
        <f>$B$6-X55/2</f>
      </c>
      <c r="Z55" s="298">
        <f>$B$6-X55</f>
      </c>
      <c r="AA55" s="298">
        <f>W55*X55</f>
      </c>
      <c r="AB55" s="9"/>
      <c r="AC55" s="9"/>
      <c r="AD55" s="9"/>
      <c r="AE55" s="299">
        <v>51</v>
      </c>
      <c r="AF55" s="300">
        <f>$F$6</f>
        <v>98.8491298669699</v>
      </c>
      <c r="AG55" s="301">
        <f>2*AE55*TAN(($AC$5/$AD$1)^(1/$AD$2)*(AE55/(2*AF55)))</f>
      </c>
      <c r="AH55" s="301">
        <f>$B$6-AG55/2</f>
      </c>
      <c r="AI55" s="301">
        <f>$B$6-AG55</f>
      </c>
      <c r="AJ55" s="301">
        <f>AF55*AG55</f>
      </c>
      <c r="AK55" s="9"/>
      <c r="AL55" s="9"/>
      <c r="AM55" s="9"/>
      <c r="AN55" s="296">
        <v>51</v>
      </c>
      <c r="AO55" s="297">
        <f>$F$6</f>
        <v>98.8491298669699</v>
      </c>
      <c r="AP55" s="298">
        <f>2*AN55*TAN(($AL$5/$AM$1)^(1/$AM$2)*(AN55/(2*AO55)))</f>
      </c>
      <c r="AQ55" s="298">
        <f>$B$6-AP55/2</f>
      </c>
      <c r="AR55" s="298">
        <f>$B$6-AP55</f>
      </c>
      <c r="AS55" s="298">
        <f>AO55*AP55</f>
      </c>
      <c r="AT55" s="9"/>
      <c r="AU55" s="9"/>
      <c r="AV55" s="9"/>
      <c r="AW55" s="299">
        <v>51</v>
      </c>
      <c r="AX55" s="300">
        <f>$F$6</f>
        <v>98.8491298669699</v>
      </c>
      <c r="AY55" s="301">
        <f>2*AW55*TAN(($AU$5/$AV$1)^(1/$AV$2)*(AW55/(2*AX55)))</f>
      </c>
      <c r="AZ55" s="301">
        <f>$B$6-AY55/2</f>
      </c>
      <c r="BA55" s="301">
        <f>$B$6-AY55</f>
      </c>
      <c r="BB55" s="302">
        <f>AX55*AY55</f>
      </c>
    </row>
    <row r="56" ht="15.35" customHeight="1">
      <c r="A56" s="24"/>
      <c r="B56" s="9"/>
      <c r="C56" s="244"/>
      <c r="D56" s="244"/>
      <c r="E56" s="244"/>
      <c r="F56" s="245"/>
      <c r="G56" s="246"/>
      <c r="H56" s="247"/>
      <c r="I56" s="236"/>
      <c r="J56" s="236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296">
        <v>52</v>
      </c>
      <c r="W56" s="297">
        <f>$F$6</f>
        <v>98.8491298669699</v>
      </c>
      <c r="X56" s="298">
        <f>2*V56*TAN(($T$5/$U$1)^(1/$U$2)*(V56/(2*W56)))</f>
      </c>
      <c r="Y56" s="298">
        <f>$B$6-X56/2</f>
      </c>
      <c r="Z56" s="298">
        <f>$B$6-X56</f>
      </c>
      <c r="AA56" s="298">
        <f>W56*X56</f>
      </c>
      <c r="AB56" s="9"/>
      <c r="AC56" s="9"/>
      <c r="AD56" s="9"/>
      <c r="AE56" s="299">
        <v>52</v>
      </c>
      <c r="AF56" s="300">
        <f>$F$6</f>
        <v>98.8491298669699</v>
      </c>
      <c r="AG56" s="301">
        <f>2*AE56*TAN(($AC$5/$AD$1)^(1/$AD$2)*(AE56/(2*AF56)))</f>
      </c>
      <c r="AH56" s="301">
        <f>$B$6-AG56/2</f>
      </c>
      <c r="AI56" s="301">
        <f>$B$6-AG56</f>
      </c>
      <c r="AJ56" s="301">
        <f>AF56*AG56</f>
      </c>
      <c r="AK56" s="9"/>
      <c r="AL56" s="9"/>
      <c r="AM56" s="9"/>
      <c r="AN56" s="296">
        <v>52</v>
      </c>
      <c r="AO56" s="297">
        <f>$F$6</f>
        <v>98.8491298669699</v>
      </c>
      <c r="AP56" s="298">
        <f>2*AN56*TAN(($AL$5/$AM$1)^(1/$AM$2)*(AN56/(2*AO56)))</f>
      </c>
      <c r="AQ56" s="298">
        <f>$B$6-AP56/2</f>
      </c>
      <c r="AR56" s="298">
        <f>$B$6-AP56</f>
      </c>
      <c r="AS56" s="298">
        <f>AO56*AP56</f>
      </c>
      <c r="AT56" s="9"/>
      <c r="AU56" s="9"/>
      <c r="AV56" s="9"/>
      <c r="AW56" s="299">
        <v>52</v>
      </c>
      <c r="AX56" s="300">
        <f>$F$6</f>
        <v>98.8491298669699</v>
      </c>
      <c r="AY56" s="301">
        <f>2*AW56*TAN(($AU$5/$AV$1)^(1/$AV$2)*(AW56/(2*AX56)))</f>
      </c>
      <c r="AZ56" s="301">
        <f>$B$6-AY56/2</f>
      </c>
      <c r="BA56" s="301">
        <f>$B$6-AY56</f>
      </c>
      <c r="BB56" s="302">
        <f>AX56*AY56</f>
      </c>
    </row>
    <row r="57" ht="15.35" customHeight="1">
      <c r="A57" s="24"/>
      <c r="B57" s="9"/>
      <c r="C57" s="244"/>
      <c r="D57" s="244"/>
      <c r="E57" s="244"/>
      <c r="F57" s="245"/>
      <c r="G57" s="246"/>
      <c r="H57" s="247"/>
      <c r="I57" s="236"/>
      <c r="J57" s="236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296">
        <v>53</v>
      </c>
      <c r="W57" s="297">
        <f>$F$6</f>
        <v>98.8491298669699</v>
      </c>
      <c r="X57" s="298">
        <f>2*V57*TAN(($T$5/$U$1)^(1/$U$2)*(V57/(2*W57)))</f>
      </c>
      <c r="Y57" s="298">
        <f>$B$6-X57/2</f>
      </c>
      <c r="Z57" s="298">
        <f>$B$6-X57</f>
      </c>
      <c r="AA57" s="298">
        <f>W57*X57</f>
      </c>
      <c r="AB57" s="9"/>
      <c r="AC57" s="9"/>
      <c r="AD57" s="9"/>
      <c r="AE57" s="299">
        <v>53</v>
      </c>
      <c r="AF57" s="300">
        <f>$F$6</f>
        <v>98.8491298669699</v>
      </c>
      <c r="AG57" s="301">
        <f>2*AE57*TAN(($AC$5/$AD$1)^(1/$AD$2)*(AE57/(2*AF57)))</f>
      </c>
      <c r="AH57" s="301">
        <f>$B$6-AG57/2</f>
      </c>
      <c r="AI57" s="301">
        <f>$B$6-AG57</f>
      </c>
      <c r="AJ57" s="301">
        <f>AF57*AG57</f>
      </c>
      <c r="AK57" s="9"/>
      <c r="AL57" s="9"/>
      <c r="AM57" s="9"/>
      <c r="AN57" s="296">
        <v>53</v>
      </c>
      <c r="AO57" s="297">
        <f>$F$6</f>
        <v>98.8491298669699</v>
      </c>
      <c r="AP57" s="298">
        <f>2*AN57*TAN(($AL$5/$AM$1)^(1/$AM$2)*(AN57/(2*AO57)))</f>
      </c>
      <c r="AQ57" s="298">
        <f>$B$6-AP57/2</f>
      </c>
      <c r="AR57" s="298">
        <f>$B$6-AP57</f>
      </c>
      <c r="AS57" s="298">
        <f>AO57*AP57</f>
      </c>
      <c r="AT57" s="9"/>
      <c r="AU57" s="9"/>
      <c r="AV57" s="9"/>
      <c r="AW57" s="299">
        <v>53</v>
      </c>
      <c r="AX57" s="300">
        <f>$F$6</f>
        <v>98.8491298669699</v>
      </c>
      <c r="AY57" s="301">
        <f>2*AW57*TAN(($AU$5/$AV$1)^(1/$AV$2)*(AW57/(2*AX57)))</f>
      </c>
      <c r="AZ57" s="301">
        <f>$B$6-AY57/2</f>
      </c>
      <c r="BA57" s="301">
        <f>$B$6-AY57</f>
      </c>
      <c r="BB57" s="302">
        <f>AX57*AY57</f>
      </c>
    </row>
    <row r="58" ht="15.35" customHeight="1">
      <c r="A58" s="24"/>
      <c r="B58" s="9"/>
      <c r="C58" s="244"/>
      <c r="D58" s="244"/>
      <c r="E58" s="244"/>
      <c r="F58" s="245"/>
      <c r="G58" s="246"/>
      <c r="H58" s="247"/>
      <c r="I58" s="236"/>
      <c r="J58" s="236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296">
        <v>54</v>
      </c>
      <c r="W58" s="297">
        <f>$F$6</f>
        <v>98.8491298669699</v>
      </c>
      <c r="X58" s="298">
        <f>2*V58*TAN(($T$5/$U$1)^(1/$U$2)*(V58/(2*W58)))</f>
      </c>
      <c r="Y58" s="298">
        <f>$B$6-X58/2</f>
      </c>
      <c r="Z58" s="298">
        <f>$B$6-X58</f>
      </c>
      <c r="AA58" s="298">
        <f>W58*X58</f>
      </c>
      <c r="AB58" s="9"/>
      <c r="AC58" s="9"/>
      <c r="AD58" s="9"/>
      <c r="AE58" s="299">
        <v>54</v>
      </c>
      <c r="AF58" s="300">
        <f>$F$6</f>
        <v>98.8491298669699</v>
      </c>
      <c r="AG58" s="301">
        <f>2*AE58*TAN(($AC$5/$AD$1)^(1/$AD$2)*(AE58/(2*AF58)))</f>
      </c>
      <c r="AH58" s="301">
        <f>$B$6-AG58/2</f>
      </c>
      <c r="AI58" s="301">
        <f>$B$6-AG58</f>
      </c>
      <c r="AJ58" s="301">
        <f>AF58*AG58</f>
      </c>
      <c r="AK58" s="9"/>
      <c r="AL58" s="9"/>
      <c r="AM58" s="9"/>
      <c r="AN58" s="296">
        <v>54</v>
      </c>
      <c r="AO58" s="297">
        <f>$F$6</f>
        <v>98.8491298669699</v>
      </c>
      <c r="AP58" s="298">
        <f>2*AN58*TAN(($AL$5/$AM$1)^(1/$AM$2)*(AN58/(2*AO58)))</f>
      </c>
      <c r="AQ58" s="298">
        <f>$B$6-AP58/2</f>
      </c>
      <c r="AR58" s="298">
        <f>$B$6-AP58</f>
      </c>
      <c r="AS58" s="298">
        <f>AO58*AP58</f>
      </c>
      <c r="AT58" s="9"/>
      <c r="AU58" s="9"/>
      <c r="AV58" s="9"/>
      <c r="AW58" s="299">
        <v>54</v>
      </c>
      <c r="AX58" s="300">
        <f>$F$6</f>
        <v>98.8491298669699</v>
      </c>
      <c r="AY58" s="301">
        <f>2*AW58*TAN(($AU$5/$AV$1)^(1/$AV$2)*(AW58/(2*AX58)))</f>
      </c>
      <c r="AZ58" s="301">
        <f>$B$6-AY58/2</f>
      </c>
      <c r="BA58" s="301">
        <f>$B$6-AY58</f>
      </c>
      <c r="BB58" s="302">
        <f>AX58*AY58</f>
      </c>
    </row>
    <row r="59" ht="15.35" customHeight="1">
      <c r="A59" s="24"/>
      <c r="B59" s="9"/>
      <c r="C59" s="244"/>
      <c r="D59" s="244"/>
      <c r="E59" s="244"/>
      <c r="F59" s="245"/>
      <c r="G59" s="246"/>
      <c r="H59" s="247"/>
      <c r="I59" s="236"/>
      <c r="J59" s="236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297">
        <v>55</v>
      </c>
      <c r="W59" s="297">
        <f>$F$6</f>
        <v>98.8491298669699</v>
      </c>
      <c r="X59" s="298">
        <f>2*V59*TAN(($T$5/$U$1)^(1/$U$2)*(V59/(2*W59)))</f>
      </c>
      <c r="Y59" s="298">
        <f>$B$6-X59/2</f>
      </c>
      <c r="Z59" s="298">
        <f>$B$6-X59</f>
      </c>
      <c r="AA59" s="298">
        <f>W59*X59</f>
      </c>
      <c r="AB59" s="9"/>
      <c r="AC59" s="9"/>
      <c r="AD59" s="9"/>
      <c r="AE59" s="300">
        <v>55</v>
      </c>
      <c r="AF59" s="300">
        <f>$F$6</f>
        <v>98.8491298669699</v>
      </c>
      <c r="AG59" s="301">
        <f>2*AE59*TAN(($AC$5/$AD$1)^(1/$AD$2)*(AE59/(2*AF59)))</f>
      </c>
      <c r="AH59" s="301">
        <f>$B$6-AG59/2</f>
      </c>
      <c r="AI59" s="301">
        <f>$B$6-AG59</f>
      </c>
      <c r="AJ59" s="301">
        <f>AF59*AG59</f>
      </c>
      <c r="AK59" s="9"/>
      <c r="AL59" s="9"/>
      <c r="AM59" s="9"/>
      <c r="AN59" s="297">
        <v>55</v>
      </c>
      <c r="AO59" s="297">
        <f>$F$6</f>
        <v>98.8491298669699</v>
      </c>
      <c r="AP59" s="298">
        <f>2*AN59*TAN(($AL$5/$AM$1)^(1/$AM$2)*(AN59/(2*AO59)))</f>
      </c>
      <c r="AQ59" s="298">
        <f>$B$6-AP59/2</f>
      </c>
      <c r="AR59" s="298">
        <f>$B$6-AP59</f>
      </c>
      <c r="AS59" s="298">
        <f>AO59*AP59</f>
      </c>
      <c r="AT59" s="9"/>
      <c r="AU59" s="9"/>
      <c r="AV59" s="9"/>
      <c r="AW59" s="300">
        <v>55</v>
      </c>
      <c r="AX59" s="300">
        <f>$F$6</f>
        <v>98.8491298669699</v>
      </c>
      <c r="AY59" s="301">
        <f>2*AW59*TAN(($AU$5/$AV$1)^(1/$AV$2)*(AW59/(2*AX59)))</f>
      </c>
      <c r="AZ59" s="301">
        <f>$B$6-AY59/2</f>
      </c>
      <c r="BA59" s="301">
        <f>$B$6-AY59</f>
      </c>
      <c r="BB59" s="302">
        <f>AX59*AY59</f>
      </c>
    </row>
    <row r="60" ht="15.35" customHeight="1">
      <c r="A60" s="24"/>
      <c r="B60" s="9"/>
      <c r="C60" s="244"/>
      <c r="D60" s="244"/>
      <c r="E60" s="244"/>
      <c r="F60" s="245"/>
      <c r="G60" s="246"/>
      <c r="H60" s="247"/>
      <c r="I60" s="236"/>
      <c r="J60" s="236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296">
        <v>56</v>
      </c>
      <c r="W60" s="297">
        <f>$F$6</f>
        <v>98.8491298669699</v>
      </c>
      <c r="X60" s="298">
        <f>2*V60*TAN(($T$5/$U$1)^(1/$U$2)*(V60/(2*W60)))</f>
      </c>
      <c r="Y60" s="298">
        <f>$B$6-X60/2</f>
      </c>
      <c r="Z60" s="298">
        <f>$B$6-X60</f>
      </c>
      <c r="AA60" s="298">
        <f>W60*X60</f>
      </c>
      <c r="AB60" s="9"/>
      <c r="AC60" s="9"/>
      <c r="AD60" s="9"/>
      <c r="AE60" s="299">
        <v>56</v>
      </c>
      <c r="AF60" s="300">
        <f>$F$6</f>
        <v>98.8491298669699</v>
      </c>
      <c r="AG60" s="301">
        <f>2*AE60*TAN(($AC$5/$AD$1)^(1/$AD$2)*(AE60/(2*AF60)))</f>
      </c>
      <c r="AH60" s="301">
        <f>$B$6-AG60/2</f>
      </c>
      <c r="AI60" s="301">
        <f>$B$6-AG60</f>
      </c>
      <c r="AJ60" s="301">
        <f>AF60*AG60</f>
      </c>
      <c r="AK60" s="9"/>
      <c r="AL60" s="9"/>
      <c r="AM60" s="9"/>
      <c r="AN60" s="296">
        <v>56</v>
      </c>
      <c r="AO60" s="297">
        <f>$F$6</f>
        <v>98.8491298669699</v>
      </c>
      <c r="AP60" s="298">
        <f>2*AN60*TAN(($AL$5/$AM$1)^(1/$AM$2)*(AN60/(2*AO60)))</f>
      </c>
      <c r="AQ60" s="298">
        <f>$B$6-AP60/2</f>
      </c>
      <c r="AR60" s="298">
        <f>$B$6-AP60</f>
      </c>
      <c r="AS60" s="298">
        <f>AO60*AP60</f>
      </c>
      <c r="AT60" s="9"/>
      <c r="AU60" s="9"/>
      <c r="AV60" s="9"/>
      <c r="AW60" s="299">
        <v>56</v>
      </c>
      <c r="AX60" s="300">
        <f>$F$6</f>
        <v>98.8491298669699</v>
      </c>
      <c r="AY60" s="301">
        <f>2*AW60*TAN(($AU$5/$AV$1)^(1/$AV$2)*(AW60/(2*AX60)))</f>
      </c>
      <c r="AZ60" s="301">
        <f>$B$6-AY60/2</f>
      </c>
      <c r="BA60" s="301">
        <f>$B$6-AY60</f>
      </c>
      <c r="BB60" s="302">
        <f>AX60*AY60</f>
      </c>
    </row>
    <row r="61" ht="15.35" customHeight="1">
      <c r="A61" s="24"/>
      <c r="B61" s="9"/>
      <c r="C61" s="244"/>
      <c r="D61" s="244"/>
      <c r="E61" s="244"/>
      <c r="F61" s="245"/>
      <c r="G61" s="246"/>
      <c r="H61" s="247"/>
      <c r="I61" s="236"/>
      <c r="J61" s="236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296">
        <v>57</v>
      </c>
      <c r="W61" s="297">
        <f>$F$6</f>
        <v>98.8491298669699</v>
      </c>
      <c r="X61" s="298">
        <f>2*V61*TAN(($T$5/$U$1)^(1/$U$2)*(V61/(2*W61)))</f>
      </c>
      <c r="Y61" s="298">
        <f>$B$6-X61/2</f>
      </c>
      <c r="Z61" s="298">
        <f>$B$6-X61</f>
      </c>
      <c r="AA61" s="298">
        <f>W61*X61</f>
      </c>
      <c r="AB61" s="9"/>
      <c r="AC61" s="9"/>
      <c r="AD61" s="9"/>
      <c r="AE61" s="299">
        <v>57</v>
      </c>
      <c r="AF61" s="300">
        <f>$F$6</f>
        <v>98.8491298669699</v>
      </c>
      <c r="AG61" s="301">
        <f>2*AE61*TAN(($AC$5/$AD$1)^(1/$AD$2)*(AE61/(2*AF61)))</f>
      </c>
      <c r="AH61" s="301">
        <f>$B$6-AG61/2</f>
      </c>
      <c r="AI61" s="301">
        <f>$B$6-AG61</f>
      </c>
      <c r="AJ61" s="301">
        <f>AF61*AG61</f>
      </c>
      <c r="AK61" s="9"/>
      <c r="AL61" s="9"/>
      <c r="AM61" s="9"/>
      <c r="AN61" s="296">
        <v>57</v>
      </c>
      <c r="AO61" s="297">
        <f>$F$6</f>
        <v>98.8491298669699</v>
      </c>
      <c r="AP61" s="298">
        <f>2*AN61*TAN(($AL$5/$AM$1)^(1/$AM$2)*(AN61/(2*AO61)))</f>
      </c>
      <c r="AQ61" s="298">
        <f>$B$6-AP61/2</f>
      </c>
      <c r="AR61" s="298">
        <f>$B$6-AP61</f>
      </c>
      <c r="AS61" s="298">
        <f>AO61*AP61</f>
      </c>
      <c r="AT61" s="9"/>
      <c r="AU61" s="9"/>
      <c r="AV61" s="9"/>
      <c r="AW61" s="299">
        <v>57</v>
      </c>
      <c r="AX61" s="300">
        <f>$F$6</f>
        <v>98.8491298669699</v>
      </c>
      <c r="AY61" s="301">
        <f>2*AW61*TAN(($AU$5/$AV$1)^(1/$AV$2)*(AW61/(2*AX61)))</f>
      </c>
      <c r="AZ61" s="301">
        <f>$B$6-AY61/2</f>
      </c>
      <c r="BA61" s="301">
        <f>$B$6-AY61</f>
      </c>
      <c r="BB61" s="302">
        <f>AX61*AY61</f>
      </c>
    </row>
    <row r="62" ht="15.35" customHeight="1">
      <c r="A62" s="24"/>
      <c r="B62" s="9"/>
      <c r="C62" s="244"/>
      <c r="D62" s="244"/>
      <c r="E62" s="244"/>
      <c r="F62" s="245"/>
      <c r="G62" s="246"/>
      <c r="H62" s="247"/>
      <c r="I62" s="236"/>
      <c r="J62" s="236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296">
        <v>58</v>
      </c>
      <c r="W62" s="297">
        <f>$F$6</f>
        <v>98.8491298669699</v>
      </c>
      <c r="X62" s="298">
        <f>2*V62*TAN(($T$5/$U$1)^(1/$U$2)*(V62/(2*W62)))</f>
      </c>
      <c r="Y62" s="298">
        <f>$B$6-X62/2</f>
      </c>
      <c r="Z62" s="298">
        <f>$B$6-X62</f>
      </c>
      <c r="AA62" s="298">
        <f>W62*X62</f>
      </c>
      <c r="AB62" s="9"/>
      <c r="AC62" s="9"/>
      <c r="AD62" s="9"/>
      <c r="AE62" s="299">
        <v>58</v>
      </c>
      <c r="AF62" s="300">
        <f>$F$6</f>
        <v>98.8491298669699</v>
      </c>
      <c r="AG62" s="301">
        <f>2*AE62*TAN(($AC$5/$AD$1)^(1/$AD$2)*(AE62/(2*AF62)))</f>
      </c>
      <c r="AH62" s="301">
        <f>$B$6-AG62/2</f>
      </c>
      <c r="AI62" s="301">
        <f>$B$6-AG62</f>
      </c>
      <c r="AJ62" s="301">
        <f>AF62*AG62</f>
      </c>
      <c r="AK62" s="9"/>
      <c r="AL62" s="9"/>
      <c r="AM62" s="9"/>
      <c r="AN62" s="296">
        <v>58</v>
      </c>
      <c r="AO62" s="297">
        <f>$F$6</f>
        <v>98.8491298669699</v>
      </c>
      <c r="AP62" s="298">
        <f>2*AN62*TAN(($AL$5/$AM$1)^(1/$AM$2)*(AN62/(2*AO62)))</f>
      </c>
      <c r="AQ62" s="298">
        <f>$B$6-AP62/2</f>
      </c>
      <c r="AR62" s="298">
        <f>$B$6-AP62</f>
      </c>
      <c r="AS62" s="298">
        <f>AO62*AP62</f>
      </c>
      <c r="AT62" s="9"/>
      <c r="AU62" s="9"/>
      <c r="AV62" s="9"/>
      <c r="AW62" s="299">
        <v>58</v>
      </c>
      <c r="AX62" s="300">
        <f>$F$6</f>
        <v>98.8491298669699</v>
      </c>
      <c r="AY62" s="301">
        <f>2*AW62*TAN(($AU$5/$AV$1)^(1/$AV$2)*(AW62/(2*AX62)))</f>
      </c>
      <c r="AZ62" s="301">
        <f>$B$6-AY62/2</f>
      </c>
      <c r="BA62" s="301">
        <f>$B$6-AY62</f>
      </c>
      <c r="BB62" s="302">
        <f>AX62*AY62</f>
      </c>
    </row>
    <row r="63" ht="15.35" customHeight="1">
      <c r="A63" s="24"/>
      <c r="B63" s="9"/>
      <c r="C63" s="244"/>
      <c r="D63" s="244"/>
      <c r="E63" s="244"/>
      <c r="F63" s="245"/>
      <c r="G63" s="246"/>
      <c r="H63" s="247"/>
      <c r="I63" s="236"/>
      <c r="J63" s="236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296">
        <v>59</v>
      </c>
      <c r="W63" s="297">
        <f>$F$6</f>
        <v>98.8491298669699</v>
      </c>
      <c r="X63" s="298">
        <f>2*V63*TAN(($T$5/$U$1)^(1/$U$2)*(V63/(2*W63)))</f>
      </c>
      <c r="Y63" s="298">
        <f>$B$6-X63/2</f>
      </c>
      <c r="Z63" s="298">
        <f>$B$6-X63</f>
      </c>
      <c r="AA63" s="298">
        <f>W63*X63</f>
      </c>
      <c r="AB63" s="9"/>
      <c r="AC63" s="9"/>
      <c r="AD63" s="9"/>
      <c r="AE63" s="299">
        <v>59</v>
      </c>
      <c r="AF63" s="300">
        <f>$F$6</f>
        <v>98.8491298669699</v>
      </c>
      <c r="AG63" s="301">
        <f>2*AE63*TAN(($AC$5/$AD$1)^(1/$AD$2)*(AE63/(2*AF63)))</f>
      </c>
      <c r="AH63" s="301">
        <f>$B$6-AG63/2</f>
      </c>
      <c r="AI63" s="301">
        <f>$B$6-AG63</f>
      </c>
      <c r="AJ63" s="301">
        <f>AF63*AG63</f>
      </c>
      <c r="AK63" s="9"/>
      <c r="AL63" s="9"/>
      <c r="AM63" s="9"/>
      <c r="AN63" s="296">
        <v>59</v>
      </c>
      <c r="AO63" s="297">
        <f>$F$6</f>
        <v>98.8491298669699</v>
      </c>
      <c r="AP63" s="298">
        <f>2*AN63*TAN(($AL$5/$AM$1)^(1/$AM$2)*(AN63/(2*AO63)))</f>
      </c>
      <c r="AQ63" s="298">
        <f>$B$6-AP63/2</f>
      </c>
      <c r="AR63" s="298">
        <f>$B$6-AP63</f>
      </c>
      <c r="AS63" s="298">
        <f>AO63*AP63</f>
      </c>
      <c r="AT63" s="9"/>
      <c r="AU63" s="9"/>
      <c r="AV63" s="9"/>
      <c r="AW63" s="299">
        <v>59</v>
      </c>
      <c r="AX63" s="300">
        <f>$F$6</f>
        <v>98.8491298669699</v>
      </c>
      <c r="AY63" s="301">
        <f>2*AW63*TAN(($AU$5/$AV$1)^(1/$AV$2)*(AW63/(2*AX63)))</f>
      </c>
      <c r="AZ63" s="301">
        <f>$B$6-AY63/2</f>
      </c>
      <c r="BA63" s="301">
        <f>$B$6-AY63</f>
      </c>
      <c r="BB63" s="302">
        <f>AX63*AY63</f>
      </c>
    </row>
    <row r="64" ht="15.35" customHeight="1">
      <c r="A64" s="24"/>
      <c r="B64" s="9"/>
      <c r="C64" s="244"/>
      <c r="D64" s="244"/>
      <c r="E64" s="244"/>
      <c r="F64" s="245"/>
      <c r="G64" s="246"/>
      <c r="H64" s="247"/>
      <c r="I64" s="236"/>
      <c r="J64" s="236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296">
        <v>60</v>
      </c>
      <c r="W64" s="297">
        <f>$F$6</f>
        <v>98.8491298669699</v>
      </c>
      <c r="X64" s="298">
        <f>2*V64*TAN(($T$5/$U$1)^(1/$U$2)*(V64/(2*W64)))</f>
      </c>
      <c r="Y64" s="298">
        <f>$B$6-X64/2</f>
      </c>
      <c r="Z64" s="298">
        <f>$B$6-X64</f>
      </c>
      <c r="AA64" s="298">
        <f>W64*X64</f>
      </c>
      <c r="AB64" s="9"/>
      <c r="AC64" s="9"/>
      <c r="AD64" s="9"/>
      <c r="AE64" s="299">
        <v>60</v>
      </c>
      <c r="AF64" s="300">
        <f>$F$6</f>
        <v>98.8491298669699</v>
      </c>
      <c r="AG64" s="301">
        <f>2*AE64*TAN(($AC$5/$AD$1)^(1/$AD$2)*(AE64/(2*AF64)))</f>
      </c>
      <c r="AH64" s="301">
        <f>$B$6-AG64/2</f>
      </c>
      <c r="AI64" s="301">
        <f>$B$6-AG64</f>
      </c>
      <c r="AJ64" s="301">
        <f>AF64*AG64</f>
      </c>
      <c r="AK64" s="9"/>
      <c r="AL64" s="9"/>
      <c r="AM64" s="9"/>
      <c r="AN64" s="296">
        <v>60</v>
      </c>
      <c r="AO64" s="297">
        <f>$F$6</f>
        <v>98.8491298669699</v>
      </c>
      <c r="AP64" s="298">
        <f>2*AN64*TAN(($AL$5/$AM$1)^(1/$AM$2)*(AN64/(2*AO64)))</f>
      </c>
      <c r="AQ64" s="298">
        <f>$B$6-AP64/2</f>
      </c>
      <c r="AR64" s="298">
        <f>$B$6-AP64</f>
      </c>
      <c r="AS64" s="298">
        <f>AO64*AP64</f>
      </c>
      <c r="AT64" s="9"/>
      <c r="AU64" s="9"/>
      <c r="AV64" s="9"/>
      <c r="AW64" s="299">
        <v>60</v>
      </c>
      <c r="AX64" s="300">
        <f>$F$6</f>
        <v>98.8491298669699</v>
      </c>
      <c r="AY64" s="301">
        <f>2*AW64*TAN(($AU$5/$AV$1)^(1/$AV$2)*(AW64/(2*AX64)))</f>
      </c>
      <c r="AZ64" s="301">
        <f>$B$6-AY64/2</f>
      </c>
      <c r="BA64" s="301">
        <f>$B$6-AY64</f>
      </c>
      <c r="BB64" s="302">
        <f>AX64*AY64</f>
      </c>
    </row>
    <row r="65" ht="15.35" customHeight="1">
      <c r="A65" s="24"/>
      <c r="B65" s="9"/>
      <c r="C65" s="244"/>
      <c r="D65" s="244"/>
      <c r="E65" s="244"/>
      <c r="F65" s="245"/>
      <c r="G65" s="246"/>
      <c r="H65" s="247"/>
      <c r="I65" s="236"/>
      <c r="J65" s="236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10"/>
    </row>
    <row r="66" ht="15.35" customHeight="1">
      <c r="A66" s="24"/>
      <c r="B66" s="9"/>
      <c r="C66" s="244"/>
      <c r="D66" s="244"/>
      <c r="E66" s="244"/>
      <c r="F66" s="245"/>
      <c r="G66" s="246"/>
      <c r="H66" s="247"/>
      <c r="I66" s="236"/>
      <c r="J66" s="236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10"/>
    </row>
    <row r="67" ht="15.35" customHeight="1">
      <c r="A67" s="24"/>
      <c r="B67" s="9"/>
      <c r="C67" s="244"/>
      <c r="D67" s="244"/>
      <c r="E67" s="244"/>
      <c r="F67" s="245"/>
      <c r="G67" s="246"/>
      <c r="H67" s="247"/>
      <c r="I67" s="236"/>
      <c r="J67" s="236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10"/>
    </row>
    <row r="68" ht="15.35" customHeight="1">
      <c r="A68" s="24"/>
      <c r="B68" s="9"/>
      <c r="C68" s="244"/>
      <c r="D68" s="244"/>
      <c r="E68" s="244"/>
      <c r="F68" s="245"/>
      <c r="G68" s="246"/>
      <c r="H68" s="247"/>
      <c r="I68" s="236"/>
      <c r="J68" s="236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10"/>
    </row>
    <row r="69" ht="15.35" customHeight="1">
      <c r="A69" s="24"/>
      <c r="B69" s="9"/>
      <c r="C69" s="244"/>
      <c r="D69" s="244"/>
      <c r="E69" s="244"/>
      <c r="F69" s="245"/>
      <c r="G69" s="246"/>
      <c r="H69" s="247"/>
      <c r="I69" s="236"/>
      <c r="J69" s="236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10"/>
    </row>
    <row r="70" ht="15.35" customHeight="1">
      <c r="A70" s="24"/>
      <c r="B70" s="9"/>
      <c r="C70" s="244"/>
      <c r="D70" s="244"/>
      <c r="E70" s="244"/>
      <c r="F70" s="245"/>
      <c r="G70" s="246"/>
      <c r="H70" s="247"/>
      <c r="I70" s="236"/>
      <c r="J70" s="236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10"/>
    </row>
    <row r="71" ht="15.35" customHeight="1">
      <c r="A71" s="24"/>
      <c r="B71" s="9"/>
      <c r="C71" s="244"/>
      <c r="D71" s="244"/>
      <c r="E71" s="244"/>
      <c r="F71" s="245"/>
      <c r="G71" s="246"/>
      <c r="H71" s="247"/>
      <c r="I71" s="236"/>
      <c r="J71" s="236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10"/>
    </row>
    <row r="72" ht="15.35" customHeight="1">
      <c r="A72" s="24"/>
      <c r="B72" s="9"/>
      <c r="C72" s="244"/>
      <c r="D72" s="244"/>
      <c r="E72" s="244"/>
      <c r="F72" s="245"/>
      <c r="G72" s="246"/>
      <c r="H72" s="247"/>
      <c r="I72" s="236"/>
      <c r="J72" s="236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10"/>
    </row>
    <row r="73" ht="15.35" customHeight="1">
      <c r="A73" s="24"/>
      <c r="B73" s="9"/>
      <c r="C73" s="244"/>
      <c r="D73" s="244"/>
      <c r="E73" s="244"/>
      <c r="F73" s="245"/>
      <c r="G73" s="246"/>
      <c r="H73" s="247"/>
      <c r="I73" s="236"/>
      <c r="J73" s="236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10"/>
    </row>
    <row r="74" ht="15.35" customHeight="1">
      <c r="A74" s="25"/>
      <c r="B74" s="26"/>
      <c r="C74" s="263"/>
      <c r="D74" s="263"/>
      <c r="E74" s="263"/>
      <c r="F74" s="264"/>
      <c r="G74" s="265"/>
      <c r="H74" s="266"/>
      <c r="I74" s="267"/>
      <c r="J74" s="267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7"/>
    </row>
  </sheetData>
  <mergeCells count="13">
    <mergeCell ref="B42:J43"/>
    <mergeCell ref="AR2:AS3"/>
    <mergeCell ref="AW2:AZ3"/>
    <mergeCell ref="BA2:BB3"/>
    <mergeCell ref="D4:D5"/>
    <mergeCell ref="H4:H5"/>
    <mergeCell ref="I4:I5"/>
    <mergeCell ref="AN2:AQ3"/>
    <mergeCell ref="A1:I1"/>
    <mergeCell ref="V2:Y3"/>
    <mergeCell ref="Z2:AA3"/>
    <mergeCell ref="AE2:AH3"/>
    <mergeCell ref="AI2:AJ3"/>
  </mergeCells>
  <pageMargins left="0.75" right="0.75" top="1" bottom="1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